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áloha_Kingsdom_20230606\Bowling\"/>
    </mc:Choice>
  </mc:AlternateContent>
  <xr:revisionPtr revIDLastSave="0" documentId="13_ncr:1_{EBBF6A82-2C8F-455B-8448-FF3B420C4866}" xr6:coauthVersionLast="47" xr6:coauthVersionMax="47" xr10:uidLastSave="{00000000-0000-0000-0000-000000000000}"/>
  <bookViews>
    <workbookView xWindow="-28920" yWindow="-120" windowWidth="29040" windowHeight="15840" xr2:uid="{FA3E979B-9E4D-4310-A0AD-52F700FCFE71}"/>
  </bookViews>
  <sheets>
    <sheet name="Termíny" sheetId="1" r:id="rId1"/>
    <sheet name="Tabulka" sheetId="3" r:id="rId2"/>
    <sheet name="Křížová_tabulka" sheetId="4" r:id="rId3"/>
    <sheet name="PlayOff" sheetId="5" r:id="rId4"/>
    <sheet name="Pravidla" sheetId="2" r:id="rId5"/>
  </sheets>
  <externalReferences>
    <externalReference r:id="rId6"/>
  </externalReferences>
  <definedNames>
    <definedName name="_xlnm._FilterDatabase" localSheetId="0" hidden="1">Termíny!$A$1:$L$126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2" i="1" l="1"/>
  <c r="H121" i="1"/>
  <c r="N14" i="3" l="1"/>
  <c r="N13" i="3"/>
  <c r="N12" i="3"/>
  <c r="F119" i="1"/>
  <c r="H120" i="1"/>
  <c r="F112" i="1"/>
  <c r="F111" i="1"/>
  <c r="H113" i="1"/>
  <c r="F113" i="1"/>
  <c r="H114" i="1"/>
  <c r="F115" i="1"/>
  <c r="F116" i="1"/>
  <c r="H104" i="1"/>
  <c r="F106" i="1"/>
  <c r="H108" i="1"/>
  <c r="H101" i="1"/>
  <c r="F101" i="1"/>
  <c r="F103" i="1"/>
  <c r="H100" i="1"/>
  <c r="H97" i="1"/>
  <c r="F98" i="1"/>
  <c r="H95" i="1"/>
  <c r="H88" i="1"/>
  <c r="H84" i="1"/>
  <c r="F84" i="1"/>
  <c r="H85" i="1"/>
  <c r="H80" i="1"/>
  <c r="H75" i="1"/>
  <c r="H76" i="1"/>
  <c r="H77" i="1"/>
  <c r="H83" i="1"/>
  <c r="F83" i="1"/>
  <c r="H82" i="1"/>
  <c r="H69" i="1"/>
  <c r="F65" i="1"/>
  <c r="H66" i="1"/>
  <c r="F66" i="1"/>
  <c r="H67" i="1"/>
  <c r="H68" i="1"/>
  <c r="F71" i="1"/>
  <c r="H72" i="1"/>
  <c r="H74" i="1"/>
  <c r="H60" i="1"/>
  <c r="F60" i="1"/>
  <c r="F63" i="1"/>
  <c r="H64" i="1"/>
  <c r="H54" i="1"/>
  <c r="F56" i="1"/>
  <c r="H57" i="1"/>
  <c r="F57" i="1"/>
  <c r="F49" i="1"/>
  <c r="H50" i="1"/>
  <c r="H52" i="1"/>
  <c r="H47" i="1"/>
  <c r="F47" i="1"/>
  <c r="F46" i="1"/>
  <c r="H42" i="1"/>
  <c r="F42" i="1"/>
  <c r="H41" i="1"/>
  <c r="F39" i="1"/>
  <c r="F38" i="1"/>
  <c r="H35" i="1"/>
  <c r="F35" i="1"/>
  <c r="F37" i="1"/>
  <c r="H31" i="1"/>
  <c r="F31" i="1"/>
  <c r="F30" i="1"/>
  <c r="F32" i="1"/>
  <c r="H33" i="1"/>
  <c r="F26" i="1"/>
  <c r="H29" i="1"/>
  <c r="A1" i="4"/>
  <c r="F18" i="1"/>
  <c r="H19" i="1"/>
  <c r="F19" i="1"/>
  <c r="H20" i="1"/>
  <c r="H21" i="1"/>
  <c r="F21" i="1"/>
  <c r="H24" i="1"/>
  <c r="H15" i="1"/>
  <c r="F17" i="1"/>
  <c r="H11" i="1"/>
  <c r="H8" i="1"/>
  <c r="F8" i="1"/>
  <c r="H7" i="1"/>
  <c r="F9" i="1"/>
  <c r="H10" i="1"/>
  <c r="F3" i="1"/>
  <c r="F5" i="1"/>
  <c r="H6" i="1"/>
  <c r="F6" i="1"/>
</calcChain>
</file>

<file path=xl/sharedStrings.xml><?xml version="1.0" encoding="utf-8"?>
<sst xmlns="http://schemas.openxmlformats.org/spreadsheetml/2006/main" count="845" uniqueCount="381">
  <si>
    <t>Datum</t>
  </si>
  <si>
    <t>Čas</t>
  </si>
  <si>
    <t>Domácí</t>
  </si>
  <si>
    <t>Hosté</t>
  </si>
  <si>
    <t>Skóre</t>
  </si>
  <si>
    <t>Baby</t>
  </si>
  <si>
    <t>Protivka</t>
  </si>
  <si>
    <t>Old B</t>
  </si>
  <si>
    <t>ZS Muži</t>
  </si>
  <si>
    <t>Alkočuníci</t>
  </si>
  <si>
    <t>Micro</t>
  </si>
  <si>
    <t>Candati</t>
  </si>
  <si>
    <t>Haffo</t>
  </si>
  <si>
    <t>Draken</t>
  </si>
  <si>
    <t>Krůty</t>
  </si>
  <si>
    <t>Tesně vedle</t>
  </si>
  <si>
    <t>ZS ženy</t>
  </si>
  <si>
    <t>Hvožďany</t>
  </si>
  <si>
    <t>Žáby</t>
  </si>
  <si>
    <t>GOGO</t>
  </si>
  <si>
    <t>PP Štola</t>
  </si>
  <si>
    <t>Hrají se ve 3 hráčích 4 kola. Min.3 a max.6 hráčů na zápas.</t>
  </si>
  <si>
    <t>Každý tým má 3 hráče základní sestavy a může mít max.3 náhradníky. Všichni hráči budou nahlášeni dříve než začnou hrát. Nejlépe přes whatsapp.</t>
  </si>
  <si>
    <t>V rozehraném kole se nesmí střídat.</t>
  </si>
  <si>
    <t>Hrací dny jsou převážně neděle, pondělí a středy v časech dle rozpisu.</t>
  </si>
  <si>
    <t xml:space="preserve">Termíny budou rozlosovány dopředu a budou se měnit pouze po dohodě obou týmy. Nový termín bude navržen po domluvě s obsluhou baru.  </t>
  </si>
  <si>
    <t>Hráč, který v sezóně nastoupí za jeden tým, nemůže už hrát v té samé sezóně za jiný tým. Pouze kdyby se jeho tým rozpadl, může doplnit jiný tým do max. počtu 6 hráčů.</t>
  </si>
  <si>
    <t>Hlavní komunikační kanál je whatsapp ve skupině BBL. Každý tým by měl mít ve skupině jednoho zástupce.</t>
  </si>
  <si>
    <t>Další informační kanál budou internetové stránky https://www.bowlingbechyne.cz/bowling/turnaje/</t>
  </si>
  <si>
    <t>Vyhlášení v květnu 2025. Předpoklad - grilovačka.</t>
  </si>
  <si>
    <t>Zápisné - 500,-  - bude použito na nákup cen pro závěrečné vyhlášení. Bude uhrazeno do 1. zápasu u obsluhy baru.</t>
  </si>
  <si>
    <t>Pravidla BBL 2024/25</t>
  </si>
  <si>
    <t>:</t>
  </si>
  <si>
    <t>Handicap – 10b na ženu a kolo, v případě, že v kole nedosáhne 134 bodů. Vždy po dohraném zápasu doplní kapitán týmu do výsledkové tabulky počet bodů za handicap.</t>
  </si>
  <si>
    <t>Pořadí</t>
  </si>
  <si>
    <t>Tým</t>
  </si>
  <si>
    <t>Zápasy</t>
  </si>
  <si>
    <t>Výhry</t>
  </si>
  <si>
    <t>Remízy</t>
  </si>
  <si>
    <t>Prohry</t>
  </si>
  <si>
    <t>Body</t>
  </si>
  <si>
    <t>Body pravdy</t>
  </si>
  <si>
    <t>Tabulka BBL 2024-25</t>
  </si>
  <si>
    <t>Handicap – 10b na muže staršího 80ti let a kolo, v případě, že v kole nedosáhne 134 bodů. Vždy po dohraném zápasu doplní kapitán týmu do výsledkové tabulky počet bodů za handicap.</t>
  </si>
  <si>
    <t>1745:1734</t>
  </si>
  <si>
    <t>1875:1618</t>
  </si>
  <si>
    <t>1805:1494</t>
  </si>
  <si>
    <t>1830:1871</t>
  </si>
  <si>
    <t>1818:1609</t>
  </si>
  <si>
    <t>1799:1645</t>
  </si>
  <si>
    <t>1836:1897</t>
  </si>
  <si>
    <t>1777:1730</t>
  </si>
  <si>
    <t>1811:1784</t>
  </si>
  <si>
    <t>1897:1836</t>
  </si>
  <si>
    <t>1880:1782</t>
  </si>
  <si>
    <t>1939:1571</t>
  </si>
  <si>
    <t>1753:1670</t>
  </si>
  <si>
    <t>1782:1880</t>
  </si>
  <si>
    <t>1571:1939</t>
  </si>
  <si>
    <t>1817:1533</t>
  </si>
  <si>
    <t>1734:1745</t>
  </si>
  <si>
    <t>1871:1830</t>
  </si>
  <si>
    <t>1533:1817</t>
  </si>
  <si>
    <t>1488:1442</t>
  </si>
  <si>
    <t>1725:1533</t>
  </si>
  <si>
    <t>1721:1633</t>
  </si>
  <si>
    <t>1618:1875</t>
  </si>
  <si>
    <t>1609:1818</t>
  </si>
  <si>
    <t>1730:1777</t>
  </si>
  <si>
    <t>1494:1805</t>
  </si>
  <si>
    <t>1442:1488</t>
  </si>
  <si>
    <t>1633:1721</t>
  </si>
  <si>
    <t>1645:1799</t>
  </si>
  <si>
    <t>1670:1753</t>
  </si>
  <si>
    <t>1784:1811</t>
  </si>
  <si>
    <t>1533:1725</t>
  </si>
  <si>
    <t>1756:1567</t>
  </si>
  <si>
    <t>1782:1744</t>
  </si>
  <si>
    <t>1780:1563</t>
  </si>
  <si>
    <t>1918:1868</t>
  </si>
  <si>
    <t>1893:1736</t>
  </si>
  <si>
    <t>1868:1918</t>
  </si>
  <si>
    <t>1744:1782</t>
  </si>
  <si>
    <t>1567:1756</t>
  </si>
  <si>
    <t>1677:1662</t>
  </si>
  <si>
    <t>1736:1893</t>
  </si>
  <si>
    <t>1662:1677</t>
  </si>
  <si>
    <t>1702:1593</t>
  </si>
  <si>
    <t>1563:1780</t>
  </si>
  <si>
    <t>1593:1702</t>
  </si>
  <si>
    <t>1680:1617</t>
  </si>
  <si>
    <t>1786:1634</t>
  </si>
  <si>
    <t>1793:1575</t>
  </si>
  <si>
    <t>1692:1621</t>
  </si>
  <si>
    <t>1634:1786</t>
  </si>
  <si>
    <t>1617:1680</t>
  </si>
  <si>
    <t>1621:1692</t>
  </si>
  <si>
    <t>1575:1793</t>
  </si>
  <si>
    <t>1777:1707</t>
  </si>
  <si>
    <t>1882:1615</t>
  </si>
  <si>
    <t>1844:1644</t>
  </si>
  <si>
    <t>1707:1777</t>
  </si>
  <si>
    <t>1636:1502</t>
  </si>
  <si>
    <t>1502:1636</t>
  </si>
  <si>
    <t>1615:1882</t>
  </si>
  <si>
    <t>1644:1844</t>
  </si>
  <si>
    <t>Přeloženo z 13.11.</t>
  </si>
  <si>
    <t>Přeloženo z 13.10.</t>
  </si>
  <si>
    <t>1823:1680</t>
  </si>
  <si>
    <t>1972:1875</t>
  </si>
  <si>
    <t>1906:1586</t>
  </si>
  <si>
    <t>1680:1823</t>
  </si>
  <si>
    <t>1875:1972</t>
  </si>
  <si>
    <t>1639:1459</t>
  </si>
  <si>
    <t>1586:1906</t>
  </si>
  <si>
    <t>1459:1639</t>
  </si>
  <si>
    <t>Přeloženo z 3.11.</t>
  </si>
  <si>
    <t>1921:1606</t>
  </si>
  <si>
    <t>1949:1660</t>
  </si>
  <si>
    <t>1875:1581</t>
  </si>
  <si>
    <t>1808:1670</t>
  </si>
  <si>
    <t>1894:1684</t>
  </si>
  <si>
    <t>1660:1949</t>
  </si>
  <si>
    <t>1606:1921</t>
  </si>
  <si>
    <t>1581:1875</t>
  </si>
  <si>
    <t>1670:1808</t>
  </si>
  <si>
    <t>1684:1894</t>
  </si>
  <si>
    <t>Místo Protivky původně Baby</t>
  </si>
  <si>
    <t>1807:1717</t>
  </si>
  <si>
    <t>1820:1826</t>
  </si>
  <si>
    <t>1816:1446</t>
  </si>
  <si>
    <t>1710:1621</t>
  </si>
  <si>
    <t>1717:1807</t>
  </si>
  <si>
    <t>1575:1597</t>
  </si>
  <si>
    <t>1826:1820</t>
  </si>
  <si>
    <t>1597:1575</t>
  </si>
  <si>
    <t>1670:1630</t>
  </si>
  <si>
    <t>1621:1710</t>
  </si>
  <si>
    <t>1446:1816</t>
  </si>
  <si>
    <t>1630:1670</t>
  </si>
  <si>
    <t>1739:1637</t>
  </si>
  <si>
    <t>1897:1638</t>
  </si>
  <si>
    <t>1786:1459</t>
  </si>
  <si>
    <t>1932:1951</t>
  </si>
  <si>
    <t>1951:1932</t>
  </si>
  <si>
    <t>1714:1625</t>
  </si>
  <si>
    <t>1459:1786</t>
  </si>
  <si>
    <t>1625:1714</t>
  </si>
  <si>
    <t>1637:1739</t>
  </si>
  <si>
    <t>1638:1897</t>
  </si>
  <si>
    <t>1912:1551</t>
  </si>
  <si>
    <t>1878:1848</t>
  </si>
  <si>
    <t>1848:1878</t>
  </si>
  <si>
    <t>1917:1745</t>
  </si>
  <si>
    <t>1847:1835</t>
  </si>
  <si>
    <t>1745:1917</t>
  </si>
  <si>
    <t>1720:1489</t>
  </si>
  <si>
    <t>1835:1847</t>
  </si>
  <si>
    <t>1551:1912</t>
  </si>
  <si>
    <t>1737:1672</t>
  </si>
  <si>
    <t>1587:1529</t>
  </si>
  <si>
    <t>1672:1737</t>
  </si>
  <si>
    <t>1489:1720</t>
  </si>
  <si>
    <t>1529:1587</t>
  </si>
  <si>
    <t>Původně 12.1.</t>
  </si>
  <si>
    <t>1781:1617</t>
  </si>
  <si>
    <t>1835:1632</t>
  </si>
  <si>
    <t>1711:1891</t>
  </si>
  <si>
    <t>1891:1711</t>
  </si>
  <si>
    <t>1651:1552</t>
  </si>
  <si>
    <t>1409:1445</t>
  </si>
  <si>
    <t>1552:1651</t>
  </si>
  <si>
    <t>1445:1409</t>
  </si>
  <si>
    <t>1617:1781</t>
  </si>
  <si>
    <t>1632:1835</t>
  </si>
  <si>
    <t>Původně Haffo - ZS Muži</t>
  </si>
  <si>
    <t>Původně Protivka - ZS Muži</t>
  </si>
  <si>
    <t>1802:1685</t>
  </si>
  <si>
    <t>1838:1864</t>
  </si>
  <si>
    <t>1919:1653</t>
  </si>
  <si>
    <t>1844:1803</t>
  </si>
  <si>
    <t>1829:1550</t>
  </si>
  <si>
    <t>1685:1802</t>
  </si>
  <si>
    <t>1790:1698</t>
  </si>
  <si>
    <t>1864:1838</t>
  </si>
  <si>
    <t>1645:1643</t>
  </si>
  <si>
    <t>1591:1490</t>
  </si>
  <si>
    <t>1783:1645</t>
  </si>
  <si>
    <t>1653:1919</t>
  </si>
  <si>
    <t>1550:1829</t>
  </si>
  <si>
    <t>1633:1527</t>
  </si>
  <si>
    <t>1643:1645</t>
  </si>
  <si>
    <t>1527:1633</t>
  </si>
  <si>
    <t>1698:1790</t>
  </si>
  <si>
    <t>1803:1844</t>
  </si>
  <si>
    <t>1490:1591</t>
  </si>
  <si>
    <t>1645:1783</t>
  </si>
  <si>
    <t>Volný termín</t>
  </si>
  <si>
    <t>Původně Protivka - Draken</t>
  </si>
  <si>
    <t>Původně 26.1.</t>
  </si>
  <si>
    <t>Původně 12.2.</t>
  </si>
  <si>
    <t>Původně 9.2.</t>
  </si>
  <si>
    <t>Co Haffo - Draken</t>
  </si>
  <si>
    <t>1726:1434</t>
  </si>
  <si>
    <t>1434:1726</t>
  </si>
  <si>
    <t>Původně 19.2.</t>
  </si>
  <si>
    <t>1836:1684</t>
  </si>
  <si>
    <t>1950:1521</t>
  </si>
  <si>
    <t>1775:1760</t>
  </si>
  <si>
    <t>1747:1737</t>
  </si>
  <si>
    <t>1711:1722</t>
  </si>
  <si>
    <t>1689:1611</t>
  </si>
  <si>
    <t>1737:1747</t>
  </si>
  <si>
    <t>1722:1711</t>
  </si>
  <si>
    <t>1639:1620</t>
  </si>
  <si>
    <t>1798:1698</t>
  </si>
  <si>
    <t>1812:1649</t>
  </si>
  <si>
    <t>1728:1536</t>
  </si>
  <si>
    <t>1698:1798</t>
  </si>
  <si>
    <t>1710:1515</t>
  </si>
  <si>
    <t>1649:1812</t>
  </si>
  <si>
    <t>1536:1728</t>
  </si>
  <si>
    <t>1515:1710</t>
  </si>
  <si>
    <t>1521:1950</t>
  </si>
  <si>
    <t>1620:1639</t>
  </si>
  <si>
    <t>1760:1775</t>
  </si>
  <si>
    <t>1611:1689</t>
  </si>
  <si>
    <t>1684:1836</t>
  </si>
  <si>
    <t>1802:1722</t>
  </si>
  <si>
    <t>1722:1802</t>
  </si>
  <si>
    <t>Původně 9.3.</t>
  </si>
  <si>
    <t>1749:1686</t>
  </si>
  <si>
    <t>1804:1926</t>
  </si>
  <si>
    <t>1878:1634</t>
  </si>
  <si>
    <t>1926:1804</t>
  </si>
  <si>
    <t>1879:1774</t>
  </si>
  <si>
    <t>1908:1837</t>
  </si>
  <si>
    <t>1923:1648</t>
  </si>
  <si>
    <t>1774:1879</t>
  </si>
  <si>
    <t>1859:1624</t>
  </si>
  <si>
    <t>1837:1908</t>
  </si>
  <si>
    <t>1648:1923</t>
  </si>
  <si>
    <t>1714:1734</t>
  </si>
  <si>
    <t>1634:1878</t>
  </si>
  <si>
    <t>1624:1859</t>
  </si>
  <si>
    <t>1695:1657</t>
  </si>
  <si>
    <t>1670:1618</t>
  </si>
  <si>
    <t>1802:1673</t>
  </si>
  <si>
    <t>1618:1670</t>
  </si>
  <si>
    <t>1734:1714</t>
  </si>
  <si>
    <t>1686:1749</t>
  </si>
  <si>
    <t>1728:1677</t>
  </si>
  <si>
    <t>1657:1695</t>
  </si>
  <si>
    <t>1673:1802</t>
  </si>
  <si>
    <t>1677:1728</t>
  </si>
  <si>
    <t>1709:1540</t>
  </si>
  <si>
    <t>1736:1777</t>
  </si>
  <si>
    <t>1540:1709</t>
  </si>
  <si>
    <t>1720:1646</t>
  </si>
  <si>
    <t>1777:1736</t>
  </si>
  <si>
    <t>1646:1720</t>
  </si>
  <si>
    <t>1947:1611</t>
  </si>
  <si>
    <t>1818:1833</t>
  </si>
  <si>
    <t>1833:1818</t>
  </si>
  <si>
    <t>1730:1648</t>
  </si>
  <si>
    <t>1862:1651</t>
  </si>
  <si>
    <t>1864:1716</t>
  </si>
  <si>
    <t>1651:1862</t>
  </si>
  <si>
    <t>1716:1864</t>
  </si>
  <si>
    <t>1648:1730</t>
  </si>
  <si>
    <t>1611:1947</t>
  </si>
  <si>
    <t>číslo zápasu</t>
  </si>
  <si>
    <t>16. tým</t>
  </si>
  <si>
    <t>15. tým</t>
  </si>
  <si>
    <t>1. tým</t>
  </si>
  <si>
    <t>2. tým</t>
  </si>
  <si>
    <t>3. tým</t>
  </si>
  <si>
    <t>14. tým</t>
  </si>
  <si>
    <t>4. tým</t>
  </si>
  <si>
    <t>13. tým</t>
  </si>
  <si>
    <t>8. tým</t>
  </si>
  <si>
    <t>9. tým</t>
  </si>
  <si>
    <t>5. tým</t>
  </si>
  <si>
    <t>12. tým</t>
  </si>
  <si>
    <t>7. tým</t>
  </si>
  <si>
    <t>10. tým</t>
  </si>
  <si>
    <t>6. tým</t>
  </si>
  <si>
    <t>11. tým</t>
  </si>
  <si>
    <t>Původně 19.3.</t>
  </si>
  <si>
    <t>Původně 23.3.</t>
  </si>
  <si>
    <t>1983:1856</t>
  </si>
  <si>
    <t>1844:1662</t>
  </si>
  <si>
    <t>1774:1816</t>
  </si>
  <si>
    <t>1666:1653</t>
  </si>
  <si>
    <t>1642:1546</t>
  </si>
  <si>
    <t>1856:1983</t>
  </si>
  <si>
    <t>1816:1774</t>
  </si>
  <si>
    <t>1662:1844</t>
  </si>
  <si>
    <t>1653:1666</t>
  </si>
  <si>
    <t>1714:1653</t>
  </si>
  <si>
    <t>1546:1642</t>
  </si>
  <si>
    <t>1653:1714</t>
  </si>
  <si>
    <t>P13 - P14</t>
  </si>
  <si>
    <t>V13 - V14</t>
  </si>
  <si>
    <t>1970:1688</t>
  </si>
  <si>
    <t>1688:1970</t>
  </si>
  <si>
    <t>1808:1540</t>
  </si>
  <si>
    <t>1921:1754</t>
  </si>
  <si>
    <t>1922:1794</t>
  </si>
  <si>
    <t>1642:1738</t>
  </si>
  <si>
    <t>1754:1921</t>
  </si>
  <si>
    <t>1794:1922</t>
  </si>
  <si>
    <t>1738:1642</t>
  </si>
  <si>
    <t>1540:1808</t>
  </si>
  <si>
    <t>Candáti</t>
  </si>
  <si>
    <t>ZS Ženy</t>
  </si>
  <si>
    <t>Minitabulka</t>
  </si>
  <si>
    <t xml:space="preserve">Protivka </t>
  </si>
  <si>
    <t>1 - Candáti</t>
  </si>
  <si>
    <t>16 - ZS Ženy</t>
  </si>
  <si>
    <t>8 - Protivka</t>
  </si>
  <si>
    <t>9 - GOGO</t>
  </si>
  <si>
    <t>1707:1602</t>
  </si>
  <si>
    <t>1602:1707</t>
  </si>
  <si>
    <t>1747:1687</t>
  </si>
  <si>
    <t>1687:1747</t>
  </si>
  <si>
    <t>OLD B</t>
  </si>
  <si>
    <t>Mikro</t>
  </si>
  <si>
    <t>6 - OLD B</t>
  </si>
  <si>
    <t>11 - Alkočuníci</t>
  </si>
  <si>
    <t>4 - ZS Muži</t>
  </si>
  <si>
    <t>3 - Haffo</t>
  </si>
  <si>
    <t>5 - Hvožďany</t>
  </si>
  <si>
    <t>12 - PP Štola</t>
  </si>
  <si>
    <t>7 - Mikro</t>
  </si>
  <si>
    <t>10 - Baby</t>
  </si>
  <si>
    <t>2 - Krůty</t>
  </si>
  <si>
    <t>15 - Žáby</t>
  </si>
  <si>
    <t>Play OFF</t>
  </si>
  <si>
    <t>Číslo zápasu</t>
  </si>
  <si>
    <t>P14 - o 3. místo</t>
  </si>
  <si>
    <t>V13 - finále</t>
  </si>
  <si>
    <t>V14 - finále</t>
  </si>
  <si>
    <t>1688:1646</t>
  </si>
  <si>
    <t>1646:1688</t>
  </si>
  <si>
    <t>Těsně vedle</t>
  </si>
  <si>
    <t>13 - Draken</t>
  </si>
  <si>
    <t xml:space="preserve">Po dohrání základní části budou všechny týmy hrát Play Off </t>
  </si>
  <si>
    <t>Bude se hrát klasický pavouk, kdy hrají proti sobě týmy podle umístění v základní části.</t>
  </si>
  <si>
    <t>Hraje: 1. tým proti 16. týmu, 2. tým proti 15. týmu atd až k 8. týmu proti 9. týmu.</t>
  </si>
  <si>
    <t>Termíny budou rozlosovány dopředu a budou se měnit pouze po dohodě obou týmů. Nový termín bude navržen po domluvě s obsluhou baru.  Je nutné nahlásit obsluze baru, že se termín mění/nekoná.</t>
  </si>
  <si>
    <t>Hraje se na 2 vítězné zápasy!</t>
  </si>
  <si>
    <t xml:space="preserve">Každý zápas se hraje na 2 kola. Lépe umístěný tým v konečné tabulce základní části si volí dráhu pro 1. zápas. </t>
  </si>
  <si>
    <t>Na 2. zápas se dráhy vymění.</t>
  </si>
  <si>
    <t>V případě remízy (každý z týmů vyhraje 1 zápas, bez ohledu na body) se bude hrát rozhodující zápas na 1 kolo.</t>
  </si>
  <si>
    <t xml:space="preserve">Lépe umístěný tým v konečné tabulce základní části si volí dráhu pro rozhodující zápas. </t>
  </si>
  <si>
    <t>Pravidla BBL 2024/25 - Play Off</t>
  </si>
  <si>
    <t>Vítězný tým postupuje v pavouku dál. Prohrávající končí herně a zahajuje přípravu na vyhlášení. :-)</t>
  </si>
  <si>
    <t>V1 - Candáti</t>
  </si>
  <si>
    <t>V2 - GOGO</t>
  </si>
  <si>
    <t>V7 - Mikro</t>
  </si>
  <si>
    <t>Zavřeno</t>
  </si>
  <si>
    <t>P13 - o 3. místo</t>
  </si>
  <si>
    <t>Candáti - GOGO</t>
  </si>
  <si>
    <t>14 - Těsně vedle</t>
  </si>
  <si>
    <t>V3 - OLD B</t>
  </si>
  <si>
    <t>V5 - Haffo</t>
  </si>
  <si>
    <t>V6 - Hvožďany</t>
  </si>
  <si>
    <t>Haffo - Hvožďany</t>
  </si>
  <si>
    <t>V8 - Krůty</t>
  </si>
  <si>
    <t>Mikro - Krůty</t>
  </si>
  <si>
    <t>V4 - ZS Muži</t>
  </si>
  <si>
    <t>OLD B - ZS Muži</t>
  </si>
  <si>
    <t>Candáti - ZS Muži</t>
  </si>
  <si>
    <t>V9 - Candáti</t>
  </si>
  <si>
    <t>V10 - ZS Muži</t>
  </si>
  <si>
    <t>V12 - Krůty</t>
  </si>
  <si>
    <t>V11 - Haffo</t>
  </si>
  <si>
    <t>Haffo - Krůty</t>
  </si>
  <si>
    <t>V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</si>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</sst>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6"/>
      <color rgb="FF2F5496"/>
      <name val="Calibri Light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2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5"/>
    </xf>
    <xf numFmtId="0" fontId="5" fillId="0" borderId="0" xfId="1" applyAlignment="1">
      <alignment horizontal="left" vertical="center" indent="5"/>
    </xf>
    <xf numFmtId="14" fontId="3" fillId="3" borderId="0" xfId="0" applyNumberFormat="1" applyFont="1" applyFill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0" fontId="0" fillId="0" borderId="1" xfId="0" applyBorder="1" applyAlignment="1">
      <alignment horizontal="center"/>
    </xf>
    <xf numFmtId="0" fontId="4" fillId="3" borderId="0" xfId="0" applyFont="1" applyFill="1"/>
    <xf numFmtId="0" fontId="0" fillId="3" borderId="0" xfId="0" applyFill="1"/>
    <xf numFmtId="0" fontId="9" fillId="0" borderId="0" xfId="0" applyFont="1" applyAlignment="1">
      <alignment horizontal="center"/>
    </xf>
    <xf numFmtId="0" fontId="9" fillId="0" borderId="0" xfId="0" applyFont="1"/>
    <xf numFmtId="0" fontId="0" fillId="2" borderId="1" xfId="0" applyFill="1" applyBorder="1" applyAlignment="1">
      <alignment horizontal="center" textRotation="9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0" xfId="0" applyAlignment="1">
      <alignment wrapText="1" shrinkToFit="1"/>
    </xf>
    <xf numFmtId="0" fontId="0" fillId="6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4" fillId="6" borderId="0" xfId="0" applyFont="1" applyFill="1"/>
    <xf numFmtId="0" fontId="9" fillId="6" borderId="0" xfId="0" applyFont="1" applyFill="1"/>
    <xf numFmtId="0" fontId="11" fillId="6" borderId="0" xfId="0" applyFont="1" applyFill="1"/>
    <xf numFmtId="1" fontId="3" fillId="0" borderId="0" xfId="0" applyNumberFormat="1" applyFont="1" applyAlignment="1">
      <alignment horizontal="center"/>
    </xf>
    <xf numFmtId="14" fontId="13" fillId="0" borderId="0" xfId="0" applyNumberFormat="1" applyFont="1" applyAlignment="1">
      <alignment horizontal="center"/>
    </xf>
    <xf numFmtId="20" fontId="13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2" fillId="0" borderId="0" xfId="0" applyFont="1"/>
    <xf numFmtId="20" fontId="13" fillId="0" borderId="0" xfId="0" applyNumberFormat="1" applyFont="1" applyAlignment="1">
      <alignment horizontal="center" wrapText="1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9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horizontal="left" vertical="center"/>
    </xf>
    <xf numFmtId="0" fontId="11" fillId="7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Z&#225;loha_Kingsdom_20230606\Bowling\BBL_2024-25.xls" TargetMode="External"/><Relationship Id="rId1" Type="http://schemas.openxmlformats.org/officeDocument/2006/relationships/externalLinkPath" Target="BBL_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stavení_1"/>
      <sheetName val="Vzor"/>
      <sheetName val="Nastavení_2"/>
      <sheetName val="Nastavení_3"/>
      <sheetName val="Nastavení_4"/>
      <sheetName val="Nastavení_5"/>
      <sheetName val="Seznam týmů"/>
      <sheetName val="Tab_1"/>
      <sheetName val="D-V_1"/>
      <sheetName val="Kříž_1"/>
      <sheetName val="Kříž.rozpis_1"/>
      <sheetName val="Tab_2"/>
      <sheetName val="D-V_2"/>
      <sheetName val="Kříž_2"/>
      <sheetName val="Kříž.rozpis_2"/>
      <sheetName val="Tab_3"/>
      <sheetName val="D-V_3"/>
      <sheetName val="Kříž_3"/>
      <sheetName val="Kříž.rozpis_3"/>
      <sheetName val="Tab_4"/>
      <sheetName val="D-V_4"/>
      <sheetName val="Kříž_4"/>
      <sheetName val="Kříž.rozpis_4"/>
      <sheetName val="Tab_5"/>
      <sheetName val="D-V_5"/>
      <sheetName val="Kříž_5"/>
      <sheetName val="Kříž.rozpis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Turnaj 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owlingbechyne.cz/bowling/turn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12AC7-C2FF-4A4D-85A2-A346CD5CC7E3}">
  <dimension ref="A1:P152"/>
  <sheetViews>
    <sheetView tabSelected="1" topLeftCell="A125" zoomScale="85" zoomScaleNormal="85" workbookViewId="0">
      <selection activeCell="J145" sqref="J145"/>
    </sheetView>
  </sheetViews>
  <sheetFormatPr defaultRowHeight="15.6" x14ac:dyDescent="0.3"/>
  <cols>
    <col min="1" max="1" width="11.6640625" bestFit="1" customWidth="1"/>
    <col min="3" max="3" width="7.77734375" customWidth="1"/>
    <col min="4" max="5" width="20.21875" customWidth="1"/>
    <col min="6" max="6" width="6.5546875" style="18" customWidth="1"/>
    <col min="7" max="7" width="2.33203125" style="18" customWidth="1"/>
    <col min="8" max="8" width="6.88671875" style="18" customWidth="1"/>
  </cols>
  <sheetData>
    <row r="1" spans="1:12" x14ac:dyDescent="0.3">
      <c r="A1" s="1" t="s">
        <v>0</v>
      </c>
      <c r="B1" s="1" t="s">
        <v>1</v>
      </c>
      <c r="C1" s="1"/>
      <c r="D1" s="2" t="s">
        <v>2</v>
      </c>
      <c r="E1" s="2" t="s">
        <v>3</v>
      </c>
      <c r="F1" s="48" t="s">
        <v>4</v>
      </c>
      <c r="G1" s="49"/>
      <c r="H1" s="50"/>
    </row>
    <row r="2" spans="1:12" x14ac:dyDescent="0.3">
      <c r="A2" s="3">
        <v>45564</v>
      </c>
      <c r="B2" s="4">
        <v>0.66666666666666663</v>
      </c>
      <c r="C2" s="4"/>
      <c r="D2" s="5" t="s">
        <v>13</v>
      </c>
      <c r="E2" s="5" t="s">
        <v>14</v>
      </c>
      <c r="F2" s="17">
        <v>1618</v>
      </c>
      <c r="G2" s="17" t="s">
        <v>32</v>
      </c>
      <c r="H2" s="17">
        <v>1875</v>
      </c>
      <c r="J2" s="5"/>
      <c r="K2" s="5"/>
    </row>
    <row r="3" spans="1:12" x14ac:dyDescent="0.3">
      <c r="A3" s="3">
        <v>45564</v>
      </c>
      <c r="B3" s="6">
        <v>0.75</v>
      </c>
      <c r="C3" s="6"/>
      <c r="D3" s="5" t="s">
        <v>7</v>
      </c>
      <c r="E3" s="5" t="s">
        <v>8</v>
      </c>
      <c r="F3" s="7">
        <f>1929+10</f>
        <v>1939</v>
      </c>
      <c r="G3" s="17" t="s">
        <v>32</v>
      </c>
      <c r="H3" s="7">
        <v>1571</v>
      </c>
    </row>
    <row r="4" spans="1:12" x14ac:dyDescent="0.3">
      <c r="A4" s="3">
        <v>45564</v>
      </c>
      <c r="B4" s="6">
        <v>0.83333333333333337</v>
      </c>
      <c r="C4" s="6"/>
      <c r="D4" s="5" t="s">
        <v>9</v>
      </c>
      <c r="E4" s="5" t="s">
        <v>10</v>
      </c>
      <c r="F4" s="7">
        <v>1784</v>
      </c>
      <c r="G4" s="17" t="s">
        <v>32</v>
      </c>
      <c r="H4" s="7">
        <v>1811</v>
      </c>
    </row>
    <row r="5" spans="1:12" x14ac:dyDescent="0.3">
      <c r="A5" s="11">
        <v>45566</v>
      </c>
      <c r="B5" s="6">
        <v>0.83333333333333337</v>
      </c>
      <c r="C5" s="6"/>
      <c r="D5" s="5" t="s">
        <v>5</v>
      </c>
      <c r="E5" s="5" t="s">
        <v>6</v>
      </c>
      <c r="F5" s="7">
        <f>1575+70</f>
        <v>1645</v>
      </c>
      <c r="G5" s="17" t="s">
        <v>32</v>
      </c>
      <c r="H5" s="7">
        <v>1799</v>
      </c>
    </row>
    <row r="6" spans="1:12" x14ac:dyDescent="0.3">
      <c r="A6" s="3">
        <v>45567</v>
      </c>
      <c r="B6" s="6">
        <v>0.83333333333333337</v>
      </c>
      <c r="C6" s="6"/>
      <c r="D6" s="5" t="s">
        <v>15</v>
      </c>
      <c r="E6" s="5" t="s">
        <v>16</v>
      </c>
      <c r="F6" s="7">
        <f>1422+20</f>
        <v>1442</v>
      </c>
      <c r="G6" s="17" t="s">
        <v>32</v>
      </c>
      <c r="H6" s="7">
        <f>1418+70</f>
        <v>1488</v>
      </c>
    </row>
    <row r="7" spans="1:12" x14ac:dyDescent="0.3">
      <c r="A7" s="3">
        <v>45571</v>
      </c>
      <c r="B7" s="6">
        <v>0.66666666666666663</v>
      </c>
      <c r="C7" s="6"/>
      <c r="D7" s="5" t="s">
        <v>17</v>
      </c>
      <c r="E7" s="5" t="s">
        <v>6</v>
      </c>
      <c r="F7" s="7">
        <v>1871</v>
      </c>
      <c r="G7" s="17" t="s">
        <v>32</v>
      </c>
      <c r="H7" s="7">
        <f>1820+10</f>
        <v>1830</v>
      </c>
    </row>
    <row r="8" spans="1:12" x14ac:dyDescent="0.3">
      <c r="A8" s="3">
        <v>45571</v>
      </c>
      <c r="B8" s="6">
        <v>0.75</v>
      </c>
      <c r="C8" s="6"/>
      <c r="D8" s="5" t="s">
        <v>19</v>
      </c>
      <c r="E8" s="5" t="s">
        <v>20</v>
      </c>
      <c r="F8" s="17">
        <f>1695+30</f>
        <v>1725</v>
      </c>
      <c r="G8" s="17" t="s">
        <v>32</v>
      </c>
      <c r="H8" s="17">
        <f>1523+10</f>
        <v>1533</v>
      </c>
    </row>
    <row r="9" spans="1:12" x14ac:dyDescent="0.3">
      <c r="A9" s="3">
        <v>45571</v>
      </c>
      <c r="B9" s="6">
        <v>0.83333333333333337</v>
      </c>
      <c r="C9" s="6"/>
      <c r="D9" s="5" t="s">
        <v>16</v>
      </c>
      <c r="E9" s="5" t="s">
        <v>8</v>
      </c>
      <c r="F9" s="17">
        <f>1443+90</f>
        <v>1533</v>
      </c>
      <c r="G9" s="5" t="s">
        <v>32</v>
      </c>
      <c r="H9" s="17">
        <v>1817</v>
      </c>
    </row>
    <row r="10" spans="1:12" x14ac:dyDescent="0.3">
      <c r="A10" s="3">
        <v>45572</v>
      </c>
      <c r="B10" s="6">
        <v>0.83333333333333337</v>
      </c>
      <c r="C10" s="6"/>
      <c r="D10" s="5" t="s">
        <v>14</v>
      </c>
      <c r="E10" s="5" t="s">
        <v>15</v>
      </c>
      <c r="F10" s="17">
        <v>1805</v>
      </c>
      <c r="G10" s="17" t="s">
        <v>32</v>
      </c>
      <c r="H10" s="17">
        <f>1454+40</f>
        <v>1494</v>
      </c>
    </row>
    <row r="11" spans="1:12" x14ac:dyDescent="0.3">
      <c r="A11" s="3">
        <v>45574</v>
      </c>
      <c r="B11" s="6">
        <v>0.75</v>
      </c>
      <c r="C11" s="6"/>
      <c r="D11" s="5" t="s">
        <v>13</v>
      </c>
      <c r="E11" s="5" t="s">
        <v>6</v>
      </c>
      <c r="F11" s="17">
        <v>1609</v>
      </c>
      <c r="G11" s="17" t="s">
        <v>32</v>
      </c>
      <c r="H11" s="17">
        <f>1788+30</f>
        <v>1818</v>
      </c>
      <c r="J11" s="5"/>
      <c r="K11" s="5"/>
    </row>
    <row r="12" spans="1:12" x14ac:dyDescent="0.3">
      <c r="A12" s="3">
        <v>45574</v>
      </c>
      <c r="B12" s="6">
        <v>0.83333333333333337</v>
      </c>
      <c r="C12" s="6"/>
      <c r="D12" s="5" t="s">
        <v>10</v>
      </c>
      <c r="E12" s="5" t="s">
        <v>11</v>
      </c>
      <c r="F12" s="17">
        <v>1836</v>
      </c>
      <c r="G12" s="17" t="s">
        <v>32</v>
      </c>
      <c r="H12" s="17">
        <v>1897</v>
      </c>
    </row>
    <row r="13" spans="1:12" x14ac:dyDescent="0.3">
      <c r="A13" s="3">
        <v>45578</v>
      </c>
      <c r="B13" s="6">
        <v>0.83333333333333337</v>
      </c>
      <c r="C13" s="6"/>
      <c r="D13" s="5" t="s">
        <v>11</v>
      </c>
      <c r="E13" s="5" t="s">
        <v>8</v>
      </c>
      <c r="F13" s="17">
        <v>1880</v>
      </c>
      <c r="G13" s="17" t="s">
        <v>32</v>
      </c>
      <c r="H13" s="17">
        <v>1782</v>
      </c>
    </row>
    <row r="14" spans="1:12" x14ac:dyDescent="0.3">
      <c r="A14" s="3">
        <v>45579</v>
      </c>
      <c r="B14" s="6">
        <v>0.83333333333333337</v>
      </c>
      <c r="C14" s="6"/>
      <c r="D14" s="5" t="s">
        <v>13</v>
      </c>
      <c r="E14" s="5" t="s">
        <v>10</v>
      </c>
      <c r="F14" s="17">
        <v>1730</v>
      </c>
      <c r="G14" s="17" t="s">
        <v>32</v>
      </c>
      <c r="H14" s="17">
        <v>1777</v>
      </c>
    </row>
    <row r="15" spans="1:12" x14ac:dyDescent="0.3">
      <c r="A15" s="3">
        <v>45581</v>
      </c>
      <c r="B15" s="6">
        <v>0.83333333333333337</v>
      </c>
      <c r="C15" s="6"/>
      <c r="D15" s="5" t="s">
        <v>15</v>
      </c>
      <c r="E15" s="5" t="s">
        <v>12</v>
      </c>
      <c r="F15" s="17">
        <v>1633</v>
      </c>
      <c r="G15" s="17" t="s">
        <v>32</v>
      </c>
      <c r="H15" s="17">
        <f>1701+20</f>
        <v>1721</v>
      </c>
    </row>
    <row r="16" spans="1:12" x14ac:dyDescent="0.3">
      <c r="A16" s="3">
        <v>45585</v>
      </c>
      <c r="B16" s="6">
        <v>0.79166666666666663</v>
      </c>
      <c r="C16" s="6"/>
      <c r="D16" s="5" t="s">
        <v>17</v>
      </c>
      <c r="E16" s="5" t="s">
        <v>14</v>
      </c>
      <c r="F16" s="17">
        <v>1734</v>
      </c>
      <c r="G16" s="17" t="s">
        <v>32</v>
      </c>
      <c r="H16" s="17">
        <v>1745</v>
      </c>
      <c r="K16" s="5"/>
      <c r="L16" s="5"/>
    </row>
    <row r="17" spans="1:9" x14ac:dyDescent="0.3">
      <c r="A17" s="3">
        <v>45586</v>
      </c>
      <c r="B17" s="6">
        <v>0.83333333333333337</v>
      </c>
      <c r="C17" s="6"/>
      <c r="D17" s="5" t="s">
        <v>5</v>
      </c>
      <c r="E17" s="5" t="s">
        <v>7</v>
      </c>
      <c r="F17" s="17">
        <f>1610+60</f>
        <v>1670</v>
      </c>
      <c r="G17" s="17" t="s">
        <v>32</v>
      </c>
      <c r="H17" s="17">
        <v>1753</v>
      </c>
    </row>
    <row r="18" spans="1:9" x14ac:dyDescent="0.3">
      <c r="A18" s="3">
        <v>45588</v>
      </c>
      <c r="B18" s="6">
        <v>0.75</v>
      </c>
      <c r="C18" s="6"/>
      <c r="D18" s="5" t="s">
        <v>11</v>
      </c>
      <c r="E18" s="5" t="s">
        <v>12</v>
      </c>
      <c r="F18" s="17">
        <f>1868</f>
        <v>1868</v>
      </c>
      <c r="G18" s="17" t="s">
        <v>32</v>
      </c>
      <c r="H18" s="17">
        <v>1918</v>
      </c>
    </row>
    <row r="19" spans="1:9" x14ac:dyDescent="0.3">
      <c r="A19" s="3">
        <v>45588</v>
      </c>
      <c r="B19" s="6">
        <v>0.83333333333333337</v>
      </c>
      <c r="C19" s="6"/>
      <c r="D19" s="5" t="s">
        <v>19</v>
      </c>
      <c r="E19" s="5" t="s">
        <v>16</v>
      </c>
      <c r="F19" s="17">
        <f>1647+30</f>
        <v>1677</v>
      </c>
      <c r="G19" s="17" t="s">
        <v>32</v>
      </c>
      <c r="H19" s="17">
        <f>1612+50</f>
        <v>1662</v>
      </c>
    </row>
    <row r="20" spans="1:9" x14ac:dyDescent="0.3">
      <c r="A20" s="3">
        <v>45590</v>
      </c>
      <c r="B20" s="6">
        <v>0.83333333333333337</v>
      </c>
      <c r="C20" s="6"/>
      <c r="D20" s="5" t="s">
        <v>7</v>
      </c>
      <c r="E20" s="5" t="s">
        <v>6</v>
      </c>
      <c r="F20" s="17">
        <v>1744</v>
      </c>
      <c r="G20" s="17" t="s">
        <v>32</v>
      </c>
      <c r="H20" s="17">
        <f>1772+10</f>
        <v>1782</v>
      </c>
      <c r="I20" s="16" t="s">
        <v>107</v>
      </c>
    </row>
    <row r="21" spans="1:9" x14ac:dyDescent="0.3">
      <c r="A21" s="3">
        <v>45592</v>
      </c>
      <c r="B21" s="6">
        <v>0.66666666666666663</v>
      </c>
      <c r="C21" s="6"/>
      <c r="D21" s="5" t="s">
        <v>20</v>
      </c>
      <c r="E21" s="5" t="s">
        <v>18</v>
      </c>
      <c r="F21" s="17">
        <f>1583+10</f>
        <v>1593</v>
      </c>
      <c r="G21" s="17" t="s">
        <v>32</v>
      </c>
      <c r="H21" s="17">
        <f>1682+20</f>
        <v>1702</v>
      </c>
    </row>
    <row r="22" spans="1:9" x14ac:dyDescent="0.3">
      <c r="A22" s="3">
        <v>45592</v>
      </c>
      <c r="B22" s="6">
        <v>0.75</v>
      </c>
      <c r="C22" s="6"/>
      <c r="D22" s="5" t="s">
        <v>14</v>
      </c>
      <c r="E22" s="5" t="s">
        <v>19</v>
      </c>
      <c r="F22" s="17">
        <v>1756</v>
      </c>
      <c r="G22" s="17" t="s">
        <v>32</v>
      </c>
      <c r="H22" s="17">
        <v>1567</v>
      </c>
    </row>
    <row r="23" spans="1:9" x14ac:dyDescent="0.3">
      <c r="A23" s="3">
        <v>45592</v>
      </c>
      <c r="B23" s="6">
        <v>0.83333333333333337</v>
      </c>
      <c r="C23" s="6"/>
      <c r="D23" s="5" t="s">
        <v>12</v>
      </c>
      <c r="E23" s="5" t="s">
        <v>17</v>
      </c>
      <c r="F23" s="17">
        <v>1893</v>
      </c>
      <c r="G23" s="17" t="s">
        <v>32</v>
      </c>
      <c r="H23" s="17">
        <v>1736</v>
      </c>
    </row>
    <row r="24" spans="1:9" x14ac:dyDescent="0.3">
      <c r="A24" s="3">
        <v>45593</v>
      </c>
      <c r="B24" s="6">
        <v>0.83333333333333337</v>
      </c>
      <c r="C24" s="6"/>
      <c r="D24" s="5" t="s">
        <v>10</v>
      </c>
      <c r="E24" s="5" t="s">
        <v>15</v>
      </c>
      <c r="F24" s="17">
        <v>1780</v>
      </c>
      <c r="G24" s="17" t="s">
        <v>32</v>
      </c>
      <c r="H24" s="17">
        <f>1523+40</f>
        <v>1563</v>
      </c>
    </row>
    <row r="25" spans="1:9" x14ac:dyDescent="0.3">
      <c r="A25" s="3">
        <v>45595</v>
      </c>
      <c r="B25" s="6">
        <v>0.75</v>
      </c>
      <c r="C25" s="6"/>
      <c r="D25" s="5" t="s">
        <v>8</v>
      </c>
      <c r="E25" s="5" t="s">
        <v>13</v>
      </c>
      <c r="F25" s="17">
        <v>1692</v>
      </c>
      <c r="G25" s="17" t="s">
        <v>32</v>
      </c>
      <c r="H25" s="17">
        <v>1621</v>
      </c>
    </row>
    <row r="26" spans="1:9" x14ac:dyDescent="0.3">
      <c r="A26" s="3">
        <v>45595</v>
      </c>
      <c r="B26" s="6">
        <v>0.83333333333333337</v>
      </c>
      <c r="C26" s="6"/>
      <c r="D26" s="5" t="s">
        <v>5</v>
      </c>
      <c r="E26" s="5" t="s">
        <v>11</v>
      </c>
      <c r="F26" s="17">
        <f>1535+40</f>
        <v>1575</v>
      </c>
      <c r="G26" s="17" t="s">
        <v>32</v>
      </c>
      <c r="H26" s="17">
        <v>1793</v>
      </c>
    </row>
    <row r="27" spans="1:9" x14ac:dyDescent="0.3">
      <c r="A27" s="3">
        <v>45618</v>
      </c>
      <c r="B27" s="6">
        <v>0.83333333333333337</v>
      </c>
      <c r="C27" s="6"/>
      <c r="D27" s="5" t="s">
        <v>7</v>
      </c>
      <c r="E27" s="5" t="s">
        <v>9</v>
      </c>
      <c r="F27" s="17">
        <v>1894</v>
      </c>
      <c r="G27" s="17" t="s">
        <v>32</v>
      </c>
      <c r="H27" s="17">
        <v>1684</v>
      </c>
      <c r="I27" s="16" t="s">
        <v>116</v>
      </c>
    </row>
    <row r="28" spans="1:9" x14ac:dyDescent="0.3">
      <c r="A28" s="3">
        <v>45599</v>
      </c>
      <c r="B28" s="6">
        <v>0.79166666666666663</v>
      </c>
      <c r="C28" s="6"/>
      <c r="D28" s="5" t="s">
        <v>17</v>
      </c>
      <c r="E28" s="5" t="s">
        <v>10</v>
      </c>
      <c r="F28" s="17">
        <v>1617</v>
      </c>
      <c r="G28" s="17" t="s">
        <v>32</v>
      </c>
      <c r="H28" s="17">
        <v>1680</v>
      </c>
    </row>
    <row r="29" spans="1:9" x14ac:dyDescent="0.3">
      <c r="A29" s="3">
        <v>45600</v>
      </c>
      <c r="B29" s="6">
        <v>0.83333333333333337</v>
      </c>
      <c r="C29" s="6"/>
      <c r="D29" s="5" t="s">
        <v>19</v>
      </c>
      <c r="E29" s="5" t="s">
        <v>12</v>
      </c>
      <c r="F29" s="17">
        <v>1634</v>
      </c>
      <c r="G29" s="17" t="s">
        <v>32</v>
      </c>
      <c r="H29" s="17">
        <f>1766+20</f>
        <v>1786</v>
      </c>
    </row>
    <row r="30" spans="1:9" x14ac:dyDescent="0.3">
      <c r="A30" s="3">
        <v>45602</v>
      </c>
      <c r="B30" s="6">
        <v>0.75</v>
      </c>
      <c r="C30" s="6"/>
      <c r="D30" s="5" t="s">
        <v>20</v>
      </c>
      <c r="E30" s="5" t="s">
        <v>14</v>
      </c>
      <c r="F30" s="17">
        <f>1604+40</f>
        <v>1644</v>
      </c>
      <c r="G30" s="17" t="s">
        <v>32</v>
      </c>
      <c r="H30" s="17">
        <v>1844</v>
      </c>
    </row>
    <row r="31" spans="1:9" x14ac:dyDescent="0.3">
      <c r="A31" s="3">
        <v>45602</v>
      </c>
      <c r="B31" s="6">
        <v>0.83333333333333337</v>
      </c>
      <c r="C31" s="6"/>
      <c r="D31" s="5" t="s">
        <v>18</v>
      </c>
      <c r="E31" s="5" t="s">
        <v>16</v>
      </c>
      <c r="F31" s="17">
        <f>1616+20</f>
        <v>1636</v>
      </c>
      <c r="G31" s="17" t="s">
        <v>32</v>
      </c>
      <c r="H31" s="17">
        <f>1442+60</f>
        <v>1502</v>
      </c>
    </row>
    <row r="32" spans="1:9" x14ac:dyDescent="0.3">
      <c r="A32" s="3">
        <v>45606</v>
      </c>
      <c r="B32" s="6">
        <v>0.66666666666666663</v>
      </c>
      <c r="C32" s="6"/>
      <c r="D32" s="5" t="s">
        <v>12</v>
      </c>
      <c r="E32" s="5" t="s">
        <v>20</v>
      </c>
      <c r="F32" s="17">
        <f>1862+20</f>
        <v>1882</v>
      </c>
      <c r="G32" s="17" t="s">
        <v>32</v>
      </c>
      <c r="H32" s="17">
        <v>1615</v>
      </c>
    </row>
    <row r="33" spans="1:9" x14ac:dyDescent="0.3">
      <c r="A33" s="3">
        <v>45606</v>
      </c>
      <c r="B33" s="6">
        <v>0.75</v>
      </c>
      <c r="C33" s="6"/>
      <c r="D33" s="5" t="s">
        <v>10</v>
      </c>
      <c r="E33" s="5" t="s">
        <v>19</v>
      </c>
      <c r="F33" s="17">
        <v>1777</v>
      </c>
      <c r="G33" s="17" t="s">
        <v>32</v>
      </c>
      <c r="H33" s="17">
        <f>1677+30</f>
        <v>1707</v>
      </c>
    </row>
    <row r="34" spans="1:9" x14ac:dyDescent="0.3">
      <c r="A34" s="3">
        <v>45606</v>
      </c>
      <c r="B34" s="6">
        <v>0.83333333333333337</v>
      </c>
      <c r="C34" s="6"/>
      <c r="D34" s="5" t="s">
        <v>8</v>
      </c>
      <c r="E34" s="5" t="s">
        <v>17</v>
      </c>
      <c r="F34" s="17">
        <v>1972</v>
      </c>
      <c r="G34" s="17" t="s">
        <v>32</v>
      </c>
      <c r="H34" s="17">
        <v>1875</v>
      </c>
    </row>
    <row r="35" spans="1:9" x14ac:dyDescent="0.3">
      <c r="A35" s="3">
        <v>45607</v>
      </c>
      <c r="B35" s="6">
        <v>0.83333333333333337</v>
      </c>
      <c r="C35" s="6"/>
      <c r="D35" s="5" t="s">
        <v>5</v>
      </c>
      <c r="E35" s="5" t="s">
        <v>15</v>
      </c>
      <c r="F35" s="17">
        <f>1579+60</f>
        <v>1639</v>
      </c>
      <c r="G35" s="17" t="s">
        <v>32</v>
      </c>
      <c r="H35" s="17">
        <f>1419+40</f>
        <v>1459</v>
      </c>
    </row>
    <row r="36" spans="1:9" x14ac:dyDescent="0.3">
      <c r="A36" s="3">
        <v>45609</v>
      </c>
      <c r="B36" s="6">
        <v>0.75</v>
      </c>
      <c r="C36" s="6"/>
      <c r="D36" s="5" t="s">
        <v>7</v>
      </c>
      <c r="E36" s="5" t="s">
        <v>13</v>
      </c>
      <c r="F36" s="17">
        <v>1906</v>
      </c>
      <c r="G36" s="17" t="s">
        <v>32</v>
      </c>
      <c r="H36" s="17">
        <v>1586</v>
      </c>
    </row>
    <row r="37" spans="1:9" x14ac:dyDescent="0.3">
      <c r="A37" s="3">
        <v>45613</v>
      </c>
      <c r="B37" s="6">
        <v>0.625</v>
      </c>
      <c r="C37" s="6"/>
      <c r="D37" s="5" t="s">
        <v>19</v>
      </c>
      <c r="E37" s="5" t="s">
        <v>8</v>
      </c>
      <c r="F37" s="17">
        <f>1670+10</f>
        <v>1680</v>
      </c>
      <c r="G37" s="17" t="s">
        <v>32</v>
      </c>
      <c r="H37" s="17">
        <v>1823</v>
      </c>
    </row>
    <row r="38" spans="1:9" x14ac:dyDescent="0.3">
      <c r="A38" s="3">
        <v>45613</v>
      </c>
      <c r="B38" s="6">
        <v>0.79166666666666663</v>
      </c>
      <c r="C38" s="6"/>
      <c r="D38" s="5" t="s">
        <v>20</v>
      </c>
      <c r="E38" s="5" t="s">
        <v>10</v>
      </c>
      <c r="F38" s="17">
        <f>1596+10</f>
        <v>1606</v>
      </c>
      <c r="G38" s="17" t="s">
        <v>32</v>
      </c>
      <c r="H38" s="17">
        <v>1921</v>
      </c>
    </row>
    <row r="39" spans="1:9" x14ac:dyDescent="0.3">
      <c r="A39" s="3">
        <v>45614</v>
      </c>
      <c r="B39" s="6">
        <v>0.83333333333333337</v>
      </c>
      <c r="C39" s="6"/>
      <c r="D39" s="5" t="s">
        <v>18</v>
      </c>
      <c r="E39" s="5" t="s">
        <v>12</v>
      </c>
      <c r="F39" s="17">
        <f>1650+10</f>
        <v>1660</v>
      </c>
      <c r="G39" s="17" t="s">
        <v>32</v>
      </c>
      <c r="H39" s="17">
        <v>1949</v>
      </c>
    </row>
    <row r="40" spans="1:9" x14ac:dyDescent="0.3">
      <c r="A40" s="3">
        <v>45615</v>
      </c>
      <c r="B40" s="6">
        <v>0.83333333333333337</v>
      </c>
      <c r="C40" s="6"/>
      <c r="D40" s="5" t="s">
        <v>9</v>
      </c>
      <c r="E40" s="5" t="s">
        <v>11</v>
      </c>
      <c r="F40" s="17">
        <v>1670</v>
      </c>
      <c r="G40" s="17" t="s">
        <v>32</v>
      </c>
      <c r="H40" s="17">
        <v>1808</v>
      </c>
      <c r="I40" s="24" t="s">
        <v>106</v>
      </c>
    </row>
    <row r="41" spans="1:9" x14ac:dyDescent="0.3">
      <c r="A41" s="3">
        <v>45616</v>
      </c>
      <c r="B41" s="6">
        <v>0.83333333333333337</v>
      </c>
      <c r="C41" s="6"/>
      <c r="D41" s="5" t="s">
        <v>8</v>
      </c>
      <c r="E41" s="5" t="s">
        <v>20</v>
      </c>
      <c r="F41" s="17">
        <v>1875</v>
      </c>
      <c r="G41" s="17" t="s">
        <v>32</v>
      </c>
      <c r="H41" s="17">
        <f>1551+30</f>
        <v>1581</v>
      </c>
    </row>
    <row r="42" spans="1:9" x14ac:dyDescent="0.3">
      <c r="A42" s="3">
        <v>45620</v>
      </c>
      <c r="B42" s="6">
        <v>0.66666666666666663</v>
      </c>
      <c r="C42" s="6"/>
      <c r="D42" s="5" t="s">
        <v>5</v>
      </c>
      <c r="E42" s="5" t="s">
        <v>19</v>
      </c>
      <c r="F42" s="17">
        <f>1537+60</f>
        <v>1597</v>
      </c>
      <c r="G42" s="17" t="s">
        <v>32</v>
      </c>
      <c r="H42" s="17">
        <f>1545+30</f>
        <v>1575</v>
      </c>
    </row>
    <row r="43" spans="1:9" x14ac:dyDescent="0.3">
      <c r="A43" s="3">
        <v>45620</v>
      </c>
      <c r="B43" s="6">
        <v>0.75</v>
      </c>
      <c r="C43" s="6"/>
      <c r="D43" s="5" t="s">
        <v>7</v>
      </c>
      <c r="E43" s="5" t="s">
        <v>17</v>
      </c>
      <c r="F43" s="17">
        <v>1820</v>
      </c>
      <c r="G43" s="17" t="s">
        <v>32</v>
      </c>
      <c r="H43" s="17">
        <v>1826</v>
      </c>
    </row>
    <row r="44" spans="1:9" x14ac:dyDescent="0.3">
      <c r="A44" s="3">
        <v>45620</v>
      </c>
      <c r="B44" s="6">
        <v>0.83333333333333337</v>
      </c>
      <c r="C44" s="6"/>
      <c r="D44" s="5" t="s">
        <v>9</v>
      </c>
      <c r="E44" s="5" t="s">
        <v>15</v>
      </c>
      <c r="F44" s="17">
        <v>1670</v>
      </c>
      <c r="G44" s="17" t="s">
        <v>32</v>
      </c>
      <c r="H44" s="17">
        <v>1630</v>
      </c>
    </row>
    <row r="45" spans="1:9" x14ac:dyDescent="0.3">
      <c r="A45" s="3">
        <v>45621</v>
      </c>
      <c r="B45" s="6">
        <v>0.83333333333333337</v>
      </c>
      <c r="C45" s="6"/>
      <c r="D45" s="5" t="s">
        <v>11</v>
      </c>
      <c r="E45" s="5" t="s">
        <v>13</v>
      </c>
      <c r="F45" s="17">
        <v>1816</v>
      </c>
      <c r="G45" s="17" t="s">
        <v>32</v>
      </c>
      <c r="H45" s="17">
        <v>1446</v>
      </c>
    </row>
    <row r="46" spans="1:9" x14ac:dyDescent="0.3">
      <c r="A46" s="3">
        <v>45623</v>
      </c>
      <c r="B46" s="6">
        <v>0.75</v>
      </c>
      <c r="C46" s="6"/>
      <c r="D46" s="5" t="s">
        <v>19</v>
      </c>
      <c r="E46" s="5" t="s">
        <v>7</v>
      </c>
      <c r="F46" s="17">
        <f>1687+30</f>
        <v>1717</v>
      </c>
      <c r="G46" s="17" t="s">
        <v>32</v>
      </c>
      <c r="H46" s="17">
        <v>1807</v>
      </c>
    </row>
    <row r="47" spans="1:9" x14ac:dyDescent="0.3">
      <c r="A47" s="3">
        <v>45623</v>
      </c>
      <c r="B47" s="6">
        <v>0.83333333333333337</v>
      </c>
      <c r="C47" s="6"/>
      <c r="D47" s="5" t="s">
        <v>20</v>
      </c>
      <c r="E47" s="5" t="s">
        <v>6</v>
      </c>
      <c r="F47" s="17">
        <f>1601+20</f>
        <v>1621</v>
      </c>
      <c r="G47" s="17" t="s">
        <v>32</v>
      </c>
      <c r="H47" s="17">
        <f>1680+30</f>
        <v>1710</v>
      </c>
      <c r="I47" s="24" t="s">
        <v>127</v>
      </c>
    </row>
    <row r="48" spans="1:9" x14ac:dyDescent="0.3">
      <c r="A48" s="3">
        <v>45627</v>
      </c>
      <c r="B48" s="6">
        <v>0.625</v>
      </c>
      <c r="C48" s="6"/>
      <c r="D48" s="5" t="s">
        <v>18</v>
      </c>
      <c r="E48" s="5" t="s">
        <v>8</v>
      </c>
      <c r="F48" s="17">
        <v>1459</v>
      </c>
      <c r="G48" s="17" t="s">
        <v>32</v>
      </c>
      <c r="H48" s="17">
        <v>1786</v>
      </c>
    </row>
    <row r="49" spans="1:16" x14ac:dyDescent="0.3">
      <c r="A49" s="3">
        <v>45627</v>
      </c>
      <c r="B49" s="6">
        <v>0.79166666666666663</v>
      </c>
      <c r="C49" s="6"/>
      <c r="D49" s="5" t="s">
        <v>16</v>
      </c>
      <c r="E49" s="5" t="s">
        <v>10</v>
      </c>
      <c r="F49" s="17">
        <f>1557+80</f>
        <v>1637</v>
      </c>
      <c r="G49" s="17" t="s">
        <v>32</v>
      </c>
      <c r="H49" s="17">
        <v>1739</v>
      </c>
    </row>
    <row r="50" spans="1:16" x14ac:dyDescent="0.3">
      <c r="A50" s="3">
        <v>45628</v>
      </c>
      <c r="B50" s="6">
        <v>0.83333333333333337</v>
      </c>
      <c r="C50" s="6"/>
      <c r="D50" s="5" t="s">
        <v>14</v>
      </c>
      <c r="E50" s="5" t="s">
        <v>12</v>
      </c>
      <c r="F50" s="17">
        <v>1951</v>
      </c>
      <c r="G50" s="17" t="s">
        <v>32</v>
      </c>
      <c r="H50" s="17">
        <f>1922+10</f>
        <v>1932</v>
      </c>
    </row>
    <row r="51" spans="1:16" x14ac:dyDescent="0.3">
      <c r="A51" s="3">
        <v>45630</v>
      </c>
      <c r="B51" s="6">
        <v>0.75</v>
      </c>
      <c r="C51" s="6"/>
      <c r="D51" s="5" t="s">
        <v>7</v>
      </c>
      <c r="E51" s="5" t="s">
        <v>20</v>
      </c>
      <c r="F51" s="17">
        <v>1897</v>
      </c>
      <c r="G51" s="17" t="s">
        <v>32</v>
      </c>
      <c r="H51" s="17">
        <v>1638</v>
      </c>
    </row>
    <row r="52" spans="1:16" x14ac:dyDescent="0.3">
      <c r="A52" s="3">
        <v>45630</v>
      </c>
      <c r="B52" s="6">
        <v>0.83333333333333337</v>
      </c>
      <c r="C52" s="6"/>
      <c r="D52" s="5" t="s">
        <v>9</v>
      </c>
      <c r="E52" s="5" t="s">
        <v>19</v>
      </c>
      <c r="F52" s="17">
        <v>1625</v>
      </c>
      <c r="G52" s="17" t="s">
        <v>32</v>
      </c>
      <c r="H52" s="17">
        <f>1674+40</f>
        <v>1714</v>
      </c>
    </row>
    <row r="53" spans="1:16" x14ac:dyDescent="0.3">
      <c r="A53" s="3">
        <v>45634</v>
      </c>
      <c r="B53" s="6">
        <v>0.66666666666666663</v>
      </c>
      <c r="C53" s="6"/>
      <c r="D53" s="5" t="s">
        <v>11</v>
      </c>
      <c r="E53" s="5" t="s">
        <v>17</v>
      </c>
      <c r="F53" s="17">
        <v>1847</v>
      </c>
      <c r="G53" s="17" t="s">
        <v>32</v>
      </c>
      <c r="H53" s="17">
        <v>1835</v>
      </c>
    </row>
    <row r="54" spans="1:16" x14ac:dyDescent="0.3">
      <c r="A54" s="3">
        <v>45634</v>
      </c>
      <c r="B54" s="6">
        <v>0.75</v>
      </c>
      <c r="C54" s="6"/>
      <c r="D54" s="5" t="s">
        <v>13</v>
      </c>
      <c r="E54" s="5" t="s">
        <v>15</v>
      </c>
      <c r="F54" s="7">
        <v>1529</v>
      </c>
      <c r="G54" s="17" t="s">
        <v>32</v>
      </c>
      <c r="H54" s="7">
        <f>1547+40</f>
        <v>1587</v>
      </c>
    </row>
    <row r="55" spans="1:16" x14ac:dyDescent="0.3">
      <c r="A55" s="3">
        <v>45634</v>
      </c>
      <c r="B55" s="6">
        <v>0.83333333333333337</v>
      </c>
      <c r="C55" s="6"/>
      <c r="D55" s="5" t="s">
        <v>20</v>
      </c>
      <c r="E55" s="5" t="s">
        <v>9</v>
      </c>
      <c r="F55" s="7">
        <v>1737</v>
      </c>
      <c r="G55" s="17" t="s">
        <v>32</v>
      </c>
      <c r="H55" s="7">
        <v>1672</v>
      </c>
    </row>
    <row r="56" spans="1:16" x14ac:dyDescent="0.3">
      <c r="A56" s="3">
        <v>45635</v>
      </c>
      <c r="B56" s="6">
        <v>0.83333333333333337</v>
      </c>
      <c r="C56" s="6"/>
      <c r="D56" s="5" t="s">
        <v>18</v>
      </c>
      <c r="E56" s="5" t="s">
        <v>7</v>
      </c>
      <c r="F56" s="7">
        <f>1501+50</f>
        <v>1551</v>
      </c>
      <c r="G56" s="17" t="s">
        <v>32</v>
      </c>
      <c r="H56" s="7">
        <v>1912</v>
      </c>
    </row>
    <row r="57" spans="1:16" x14ac:dyDescent="0.3">
      <c r="A57" s="3">
        <v>45637</v>
      </c>
      <c r="B57" s="6">
        <v>0.75</v>
      </c>
      <c r="C57" s="6"/>
      <c r="D57" s="5" t="s">
        <v>16</v>
      </c>
      <c r="E57" s="5" t="s">
        <v>5</v>
      </c>
      <c r="F57" s="7">
        <f>1419+70</f>
        <v>1489</v>
      </c>
      <c r="G57" s="17" t="s">
        <v>32</v>
      </c>
      <c r="H57" s="7">
        <f>1670+50</f>
        <v>1720</v>
      </c>
    </row>
    <row r="58" spans="1:16" x14ac:dyDescent="0.3">
      <c r="A58" s="3">
        <v>45637</v>
      </c>
      <c r="B58" s="6">
        <v>0.83333333333333337</v>
      </c>
      <c r="C58" s="6"/>
      <c r="D58" s="5" t="s">
        <v>14</v>
      </c>
      <c r="E58" s="5" t="s">
        <v>8</v>
      </c>
      <c r="F58" s="7">
        <v>1878</v>
      </c>
      <c r="G58" s="17" t="s">
        <v>32</v>
      </c>
      <c r="H58" s="7">
        <v>1848</v>
      </c>
    </row>
    <row r="59" spans="1:16" x14ac:dyDescent="0.3">
      <c r="A59" s="3">
        <v>45641</v>
      </c>
      <c r="B59" s="6">
        <v>0.79166666666666663</v>
      </c>
      <c r="C59" s="6"/>
      <c r="D59" s="5" t="s">
        <v>6</v>
      </c>
      <c r="E59" s="5" t="s">
        <v>14</v>
      </c>
      <c r="F59" s="7">
        <v>1745</v>
      </c>
      <c r="G59" s="17" t="s">
        <v>32</v>
      </c>
      <c r="H59" s="7">
        <v>1917</v>
      </c>
    </row>
    <row r="60" spans="1:16" x14ac:dyDescent="0.3">
      <c r="A60" s="3">
        <v>45667</v>
      </c>
      <c r="B60" s="6">
        <v>0.83333333333333337</v>
      </c>
      <c r="C60" s="6"/>
      <c r="D60" s="5" t="s">
        <v>6</v>
      </c>
      <c r="E60" s="5" t="s">
        <v>18</v>
      </c>
      <c r="F60" s="17">
        <f>1581+70</f>
        <v>1651</v>
      </c>
      <c r="G60" s="17" t="s">
        <v>32</v>
      </c>
      <c r="H60" s="17">
        <f>1512+40</f>
        <v>1552</v>
      </c>
      <c r="I60" s="16" t="s">
        <v>164</v>
      </c>
    </row>
    <row r="61" spans="1:16" x14ac:dyDescent="0.3">
      <c r="A61" s="3">
        <v>45669</v>
      </c>
      <c r="B61" s="6">
        <v>0.79166666666666663</v>
      </c>
      <c r="C61" s="6"/>
      <c r="D61" s="5" t="s">
        <v>12</v>
      </c>
      <c r="E61" s="5" t="s">
        <v>10</v>
      </c>
      <c r="F61" s="17">
        <v>1891</v>
      </c>
      <c r="G61" s="17" t="s">
        <v>32</v>
      </c>
      <c r="H61" s="17">
        <v>1711</v>
      </c>
      <c r="O61" s="5"/>
      <c r="P61" s="5"/>
    </row>
    <row r="62" spans="1:16" x14ac:dyDescent="0.3">
      <c r="A62" s="3">
        <v>45670</v>
      </c>
      <c r="B62" s="6">
        <v>0.83333333333333337</v>
      </c>
      <c r="C62" s="6"/>
      <c r="D62" s="5" t="s">
        <v>8</v>
      </c>
      <c r="E62" s="5" t="s">
        <v>9</v>
      </c>
      <c r="F62" s="17">
        <v>1781</v>
      </c>
      <c r="G62" s="17" t="s">
        <v>32</v>
      </c>
      <c r="H62" s="17">
        <v>1617</v>
      </c>
    </row>
    <row r="63" spans="1:16" x14ac:dyDescent="0.3">
      <c r="A63" s="3">
        <v>45672</v>
      </c>
      <c r="B63" s="6">
        <v>0.75</v>
      </c>
      <c r="C63" s="6"/>
      <c r="D63" s="5" t="s">
        <v>16</v>
      </c>
      <c r="E63" s="5" t="s">
        <v>14</v>
      </c>
      <c r="F63" s="7">
        <f>1562+70</f>
        <v>1632</v>
      </c>
      <c r="G63" s="17" t="s">
        <v>32</v>
      </c>
      <c r="H63" s="7">
        <v>1835</v>
      </c>
    </row>
    <row r="64" spans="1:16" x14ac:dyDescent="0.3">
      <c r="A64" s="3">
        <v>45672</v>
      </c>
      <c r="B64" s="6">
        <v>0.83333333333333337</v>
      </c>
      <c r="C64" s="6"/>
      <c r="D64" s="5" t="s">
        <v>13</v>
      </c>
      <c r="E64" s="5" t="s">
        <v>19</v>
      </c>
      <c r="F64" s="7">
        <v>1445</v>
      </c>
      <c r="G64" s="17" t="s">
        <v>32</v>
      </c>
      <c r="H64" s="7">
        <f>1369+40</f>
        <v>1409</v>
      </c>
    </row>
    <row r="65" spans="1:12" x14ac:dyDescent="0.3">
      <c r="A65" s="3">
        <v>45676</v>
      </c>
      <c r="B65" s="6">
        <v>0.66666666666666663</v>
      </c>
      <c r="C65" s="6"/>
      <c r="D65" s="5" t="s">
        <v>5</v>
      </c>
      <c r="E65" s="5" t="s">
        <v>14</v>
      </c>
      <c r="F65" s="7">
        <f>1593+60</f>
        <v>1653</v>
      </c>
      <c r="G65" s="17" t="s">
        <v>32</v>
      </c>
      <c r="H65" s="7">
        <v>1919</v>
      </c>
      <c r="K65" s="5"/>
      <c r="L65" s="5"/>
    </row>
    <row r="66" spans="1:12" x14ac:dyDescent="0.3">
      <c r="A66" s="3">
        <v>45676</v>
      </c>
      <c r="B66" s="6">
        <v>0.75</v>
      </c>
      <c r="C66" s="6"/>
      <c r="D66" s="5" t="s">
        <v>7</v>
      </c>
      <c r="E66" s="5" t="s">
        <v>16</v>
      </c>
      <c r="F66" s="7">
        <f>1834+10</f>
        <v>1844</v>
      </c>
      <c r="G66" s="17" t="s">
        <v>32</v>
      </c>
      <c r="H66" s="7">
        <f>1753+50</f>
        <v>1803</v>
      </c>
    </row>
    <row r="67" spans="1:12" x14ac:dyDescent="0.3">
      <c r="A67" s="3">
        <v>45676</v>
      </c>
      <c r="B67" s="6">
        <v>0.83333333333333337</v>
      </c>
      <c r="C67" s="6"/>
      <c r="D67" s="5" t="s">
        <v>9</v>
      </c>
      <c r="E67" s="5" t="s">
        <v>18</v>
      </c>
      <c r="F67" s="7">
        <v>1645</v>
      </c>
      <c r="G67" s="17" t="s">
        <v>32</v>
      </c>
      <c r="H67" s="7">
        <f>1633+10</f>
        <v>1643</v>
      </c>
    </row>
    <row r="68" spans="1:12" x14ac:dyDescent="0.3">
      <c r="A68" s="3">
        <v>45677</v>
      </c>
      <c r="B68" s="6">
        <v>0.83333333333333337</v>
      </c>
      <c r="C68" s="6"/>
      <c r="D68" s="5" t="s">
        <v>11</v>
      </c>
      <c r="E68" s="5" t="s">
        <v>20</v>
      </c>
      <c r="F68" s="7">
        <v>1790</v>
      </c>
      <c r="G68" s="17" t="s">
        <v>32</v>
      </c>
      <c r="H68" s="7">
        <f>1688+10</f>
        <v>1698</v>
      </c>
    </row>
    <row r="69" spans="1:12" x14ac:dyDescent="0.3">
      <c r="A69" s="3">
        <v>45679</v>
      </c>
      <c r="B69" s="6">
        <v>0.75</v>
      </c>
      <c r="C69" s="6"/>
      <c r="D69" s="5" t="s">
        <v>8</v>
      </c>
      <c r="E69" s="15" t="s">
        <v>6</v>
      </c>
      <c r="F69" s="7">
        <v>1838</v>
      </c>
      <c r="G69" s="17" t="s">
        <v>32</v>
      </c>
      <c r="H69" s="7">
        <f>1834+30</f>
        <v>1864</v>
      </c>
      <c r="I69" s="16" t="s">
        <v>175</v>
      </c>
      <c r="J69" s="5"/>
    </row>
    <row r="70" spans="1:12" x14ac:dyDescent="0.3">
      <c r="A70" s="3">
        <v>45679</v>
      </c>
      <c r="B70" s="6">
        <v>0.83333333333333337</v>
      </c>
      <c r="C70" s="6"/>
      <c r="D70" s="5" t="s">
        <v>15</v>
      </c>
      <c r="E70" s="5" t="s">
        <v>17</v>
      </c>
      <c r="F70" s="7">
        <v>1645</v>
      </c>
      <c r="G70" s="17" t="s">
        <v>32</v>
      </c>
      <c r="H70" s="7">
        <v>1783</v>
      </c>
    </row>
    <row r="71" spans="1:12" x14ac:dyDescent="0.3">
      <c r="A71" s="3">
        <v>45683</v>
      </c>
      <c r="B71" s="6">
        <v>0.625</v>
      </c>
      <c r="C71" s="6"/>
      <c r="D71" s="5" t="s">
        <v>16</v>
      </c>
      <c r="E71" s="5" t="s">
        <v>9</v>
      </c>
      <c r="F71" s="7">
        <f>1400+90</f>
        <v>1490</v>
      </c>
      <c r="G71" s="17" t="s">
        <v>32</v>
      </c>
      <c r="H71" s="7">
        <v>1591</v>
      </c>
    </row>
    <row r="72" spans="1:12" x14ac:dyDescent="0.3">
      <c r="A72" s="3">
        <v>45684</v>
      </c>
      <c r="B72" s="6">
        <v>0.83333333333333337</v>
      </c>
      <c r="C72" s="6"/>
      <c r="D72" s="5" t="s">
        <v>12</v>
      </c>
      <c r="E72" s="5" t="s">
        <v>5</v>
      </c>
      <c r="F72" s="7">
        <v>1829</v>
      </c>
      <c r="G72" s="17" t="s">
        <v>32</v>
      </c>
      <c r="H72" s="7">
        <f>1490+60</f>
        <v>1550</v>
      </c>
    </row>
    <row r="73" spans="1:12" x14ac:dyDescent="0.3">
      <c r="A73" s="3">
        <v>45686</v>
      </c>
      <c r="B73" s="6">
        <v>0.75</v>
      </c>
      <c r="C73" s="6"/>
      <c r="D73" s="5" t="s">
        <v>10</v>
      </c>
      <c r="E73" s="5" t="s">
        <v>8</v>
      </c>
      <c r="F73" s="7">
        <v>1685</v>
      </c>
      <c r="G73" s="17" t="s">
        <v>32</v>
      </c>
      <c r="H73" s="7">
        <v>1802</v>
      </c>
    </row>
    <row r="74" spans="1:12" x14ac:dyDescent="0.3">
      <c r="A74" s="3">
        <v>45686</v>
      </c>
      <c r="B74" s="6">
        <v>0.83333333333333337</v>
      </c>
      <c r="C74" s="6"/>
      <c r="D74" s="5" t="s">
        <v>13</v>
      </c>
      <c r="E74" s="5" t="s">
        <v>18</v>
      </c>
      <c r="F74" s="7">
        <v>1633</v>
      </c>
      <c r="G74" s="17" t="s">
        <v>32</v>
      </c>
      <c r="H74" s="7">
        <f>1457+70</f>
        <v>1527</v>
      </c>
    </row>
    <row r="75" spans="1:12" x14ac:dyDescent="0.3">
      <c r="A75" s="3">
        <v>45690</v>
      </c>
      <c r="B75" s="6">
        <v>0.66666666666666663</v>
      </c>
      <c r="C75" s="6"/>
      <c r="D75" s="5" t="s">
        <v>15</v>
      </c>
      <c r="E75" s="5" t="s">
        <v>20</v>
      </c>
      <c r="F75" s="7">
        <v>1677</v>
      </c>
      <c r="G75" s="17" t="s">
        <v>32</v>
      </c>
      <c r="H75" s="7">
        <f>1708+20</f>
        <v>1728</v>
      </c>
    </row>
    <row r="76" spans="1:12" x14ac:dyDescent="0.3">
      <c r="A76" s="3">
        <v>45690</v>
      </c>
      <c r="B76" s="6">
        <v>0.75</v>
      </c>
      <c r="C76" s="6"/>
      <c r="D76" s="5" t="s">
        <v>17</v>
      </c>
      <c r="E76" s="5" t="s">
        <v>19</v>
      </c>
      <c r="F76" s="7">
        <v>1670</v>
      </c>
      <c r="G76" s="17" t="s">
        <v>32</v>
      </c>
      <c r="H76" s="7">
        <f>1588+30</f>
        <v>1618</v>
      </c>
    </row>
    <row r="77" spans="1:12" x14ac:dyDescent="0.3">
      <c r="A77" s="3">
        <v>45690</v>
      </c>
      <c r="B77" s="6">
        <v>0.83333333333333337</v>
      </c>
      <c r="C77" s="6"/>
      <c r="D77" s="5" t="s">
        <v>9</v>
      </c>
      <c r="E77" s="5" t="s">
        <v>6</v>
      </c>
      <c r="F77" s="7">
        <v>1734</v>
      </c>
      <c r="G77" s="17" t="s">
        <v>32</v>
      </c>
      <c r="H77" s="7">
        <f>1674+40</f>
        <v>1714</v>
      </c>
    </row>
    <row r="78" spans="1:12" x14ac:dyDescent="0.3">
      <c r="A78" s="3">
        <v>45691</v>
      </c>
      <c r="B78" s="6">
        <v>0.83333333333333337</v>
      </c>
      <c r="C78" s="6"/>
      <c r="D78" s="5" t="s">
        <v>14</v>
      </c>
      <c r="E78" s="5" t="s">
        <v>11</v>
      </c>
      <c r="F78" s="7">
        <v>1804</v>
      </c>
      <c r="G78" s="17" t="s">
        <v>32</v>
      </c>
      <c r="H78" s="7">
        <v>1926</v>
      </c>
    </row>
    <row r="79" spans="1:12" x14ac:dyDescent="0.3">
      <c r="A79" s="3">
        <v>45693</v>
      </c>
      <c r="B79" s="6">
        <v>0.75</v>
      </c>
      <c r="C79" s="6"/>
      <c r="D79" s="5" t="s">
        <v>10</v>
      </c>
      <c r="E79" s="5" t="s">
        <v>7</v>
      </c>
      <c r="F79" s="7">
        <v>1624</v>
      </c>
      <c r="G79" s="17" t="s">
        <v>32</v>
      </c>
      <c r="H79" s="7">
        <v>1859</v>
      </c>
    </row>
    <row r="80" spans="1:12" x14ac:dyDescent="0.3">
      <c r="A80" s="3">
        <v>45693</v>
      </c>
      <c r="B80" s="6">
        <v>0.83333333333333337</v>
      </c>
      <c r="C80" s="6"/>
      <c r="D80" s="5" t="s">
        <v>8</v>
      </c>
      <c r="E80" s="5" t="s">
        <v>5</v>
      </c>
      <c r="F80" s="7">
        <v>1749</v>
      </c>
      <c r="G80" s="17" t="s">
        <v>32</v>
      </c>
      <c r="H80" s="7">
        <f>1626+60</f>
        <v>1686</v>
      </c>
    </row>
    <row r="81" spans="1:9" x14ac:dyDescent="0.3">
      <c r="A81" s="3">
        <v>45697</v>
      </c>
      <c r="B81" s="6">
        <v>0.625</v>
      </c>
      <c r="C81" s="6"/>
      <c r="D81" s="15" t="s">
        <v>197</v>
      </c>
      <c r="E81" s="15" t="s">
        <v>197</v>
      </c>
      <c r="F81" s="25"/>
      <c r="G81" s="26" t="s">
        <v>32</v>
      </c>
      <c r="H81" s="25"/>
      <c r="I81" t="s">
        <v>202</v>
      </c>
    </row>
    <row r="82" spans="1:9" x14ac:dyDescent="0.3">
      <c r="A82" s="3">
        <v>45697</v>
      </c>
      <c r="B82" s="6">
        <v>0.79166666666666663</v>
      </c>
      <c r="C82" s="6"/>
      <c r="D82" s="5" t="s">
        <v>11</v>
      </c>
      <c r="E82" s="5" t="s">
        <v>6</v>
      </c>
      <c r="F82" s="7">
        <v>1908</v>
      </c>
      <c r="G82" s="17" t="s">
        <v>32</v>
      </c>
      <c r="H82" s="7">
        <f>1827+10</f>
        <v>1837</v>
      </c>
    </row>
    <row r="83" spans="1:9" x14ac:dyDescent="0.3">
      <c r="A83" s="3">
        <v>45698</v>
      </c>
      <c r="B83" s="6">
        <v>0.83333333333333337</v>
      </c>
      <c r="C83" s="6"/>
      <c r="D83" s="5" t="s">
        <v>16</v>
      </c>
      <c r="E83" s="5" t="s">
        <v>20</v>
      </c>
      <c r="F83" s="7">
        <f>1344+90</f>
        <v>1434</v>
      </c>
      <c r="G83" s="17" t="s">
        <v>32</v>
      </c>
      <c r="H83" s="7">
        <f>1706+20</f>
        <v>1726</v>
      </c>
    </row>
    <row r="84" spans="1:9" x14ac:dyDescent="0.3">
      <c r="A84" s="3">
        <v>45700</v>
      </c>
      <c r="B84" s="6">
        <v>0.75</v>
      </c>
      <c r="C84" s="6"/>
      <c r="D84" s="15" t="s">
        <v>18</v>
      </c>
      <c r="E84" s="15" t="s">
        <v>19</v>
      </c>
      <c r="F84" s="25">
        <f>1600+20</f>
        <v>1620</v>
      </c>
      <c r="G84" s="26" t="s">
        <v>32</v>
      </c>
      <c r="H84" s="25">
        <f>1629+10</f>
        <v>1639</v>
      </c>
      <c r="I84" t="s">
        <v>201</v>
      </c>
    </row>
    <row r="85" spans="1:9" x14ac:dyDescent="0.3">
      <c r="A85" s="3">
        <v>45700</v>
      </c>
      <c r="B85" s="6">
        <v>0.83333333333333337</v>
      </c>
      <c r="C85" s="6"/>
      <c r="D85" s="5" t="s">
        <v>13</v>
      </c>
      <c r="E85" s="5" t="s">
        <v>5</v>
      </c>
      <c r="F85" s="7">
        <v>1515</v>
      </c>
      <c r="G85" s="17" t="s">
        <v>32</v>
      </c>
      <c r="H85" s="7">
        <f>1670+40</f>
        <v>1710</v>
      </c>
    </row>
    <row r="86" spans="1:9" x14ac:dyDescent="0.3">
      <c r="A86" s="3">
        <v>45704</v>
      </c>
      <c r="B86" s="6">
        <v>0.66666666666666663</v>
      </c>
      <c r="C86" s="6"/>
      <c r="D86" s="5" t="s">
        <v>15</v>
      </c>
      <c r="E86" s="5" t="s">
        <v>8</v>
      </c>
      <c r="F86" s="7">
        <v>1684</v>
      </c>
      <c r="G86" s="17" t="s">
        <v>32</v>
      </c>
      <c r="H86" s="7">
        <v>1836</v>
      </c>
    </row>
    <row r="87" spans="1:9" x14ac:dyDescent="0.3">
      <c r="A87" s="11">
        <v>45709</v>
      </c>
      <c r="B87" s="6">
        <v>0.83333333333333337</v>
      </c>
      <c r="C87" s="6"/>
      <c r="D87" s="5" t="s">
        <v>6</v>
      </c>
      <c r="E87" s="5" t="s">
        <v>16</v>
      </c>
      <c r="F87" s="7">
        <v>1689</v>
      </c>
      <c r="G87" s="17" t="s">
        <v>32</v>
      </c>
      <c r="H87" s="7">
        <v>1611</v>
      </c>
    </row>
    <row r="88" spans="1:9" x14ac:dyDescent="0.3">
      <c r="A88" s="3">
        <v>45704</v>
      </c>
      <c r="B88" s="6">
        <v>0.83333333333333337</v>
      </c>
      <c r="C88" s="6"/>
      <c r="D88" s="5" t="s">
        <v>14</v>
      </c>
      <c r="E88" s="5" t="s">
        <v>18</v>
      </c>
      <c r="F88" s="7">
        <v>1950</v>
      </c>
      <c r="G88" s="17" t="s">
        <v>32</v>
      </c>
      <c r="H88" s="7">
        <f>1481+40</f>
        <v>1521</v>
      </c>
    </row>
    <row r="89" spans="1:9" x14ac:dyDescent="0.3">
      <c r="A89" s="3">
        <v>45705</v>
      </c>
      <c r="B89" s="6">
        <v>0.83333333333333337</v>
      </c>
      <c r="C89" s="6"/>
      <c r="D89" s="5" t="s">
        <v>13</v>
      </c>
      <c r="E89" s="5" t="s">
        <v>9</v>
      </c>
      <c r="F89" s="7">
        <v>1536</v>
      </c>
      <c r="G89" s="17" t="s">
        <v>32</v>
      </c>
      <c r="H89" s="7">
        <v>1728</v>
      </c>
    </row>
    <row r="90" spans="1:9" x14ac:dyDescent="0.3">
      <c r="A90" s="3">
        <v>45707</v>
      </c>
      <c r="B90" s="6">
        <v>0.75</v>
      </c>
      <c r="C90" s="6"/>
      <c r="D90" s="5" t="s">
        <v>17</v>
      </c>
      <c r="E90" s="5" t="s">
        <v>5</v>
      </c>
      <c r="F90" s="7">
        <v>1798</v>
      </c>
      <c r="G90" s="17" t="s">
        <v>32</v>
      </c>
      <c r="H90" s="7">
        <v>1698</v>
      </c>
    </row>
    <row r="91" spans="1:9" x14ac:dyDescent="0.3">
      <c r="A91" s="3">
        <v>45707</v>
      </c>
      <c r="B91" s="6">
        <v>0.83333333333333337</v>
      </c>
      <c r="C91" s="6"/>
      <c r="D91" s="5" t="s">
        <v>19</v>
      </c>
      <c r="E91" s="5" t="s">
        <v>6</v>
      </c>
      <c r="F91" s="7">
        <v>1722</v>
      </c>
      <c r="G91" s="17" t="s">
        <v>32</v>
      </c>
      <c r="H91" s="7">
        <v>1711</v>
      </c>
    </row>
    <row r="92" spans="1:9" x14ac:dyDescent="0.3">
      <c r="A92" s="3">
        <v>45711</v>
      </c>
      <c r="B92" s="6">
        <v>0.625</v>
      </c>
      <c r="C92" s="6"/>
      <c r="D92" s="5" t="s">
        <v>6</v>
      </c>
      <c r="E92" s="5" t="s">
        <v>10</v>
      </c>
      <c r="F92" s="7">
        <v>1747</v>
      </c>
      <c r="G92" s="17" t="s">
        <v>32</v>
      </c>
      <c r="H92" s="7">
        <v>1737</v>
      </c>
    </row>
    <row r="93" spans="1:9" x14ac:dyDescent="0.3">
      <c r="A93" s="3">
        <v>45711</v>
      </c>
      <c r="B93" s="6">
        <v>0.79166666666666663</v>
      </c>
      <c r="C93" s="6"/>
      <c r="D93" s="5" t="s">
        <v>12</v>
      </c>
      <c r="E93" s="5" t="s">
        <v>16</v>
      </c>
      <c r="F93" s="7">
        <v>1775</v>
      </c>
      <c r="G93" s="17" t="s">
        <v>32</v>
      </c>
      <c r="H93" s="7">
        <v>1760</v>
      </c>
    </row>
    <row r="94" spans="1:9" x14ac:dyDescent="0.3">
      <c r="A94" s="3">
        <v>45712</v>
      </c>
      <c r="B94" s="6">
        <v>0.83333333333333337</v>
      </c>
      <c r="C94" s="6"/>
      <c r="D94" s="15" t="s">
        <v>17</v>
      </c>
      <c r="E94" s="15" t="s">
        <v>13</v>
      </c>
      <c r="F94" s="7">
        <v>1812</v>
      </c>
      <c r="G94" s="17" t="s">
        <v>32</v>
      </c>
      <c r="H94" s="7">
        <v>1649</v>
      </c>
      <c r="I94" s="16" t="s">
        <v>198</v>
      </c>
    </row>
    <row r="95" spans="1:9" x14ac:dyDescent="0.3">
      <c r="A95" s="3">
        <v>45714</v>
      </c>
      <c r="B95" s="6">
        <v>0.75</v>
      </c>
      <c r="C95" s="6"/>
      <c r="D95" s="5" t="s">
        <v>10</v>
      </c>
      <c r="E95" s="5" t="s">
        <v>18</v>
      </c>
      <c r="F95" s="7">
        <v>1695</v>
      </c>
      <c r="G95" s="17" t="s">
        <v>32</v>
      </c>
      <c r="H95" s="7">
        <f>1607+50</f>
        <v>1657</v>
      </c>
    </row>
    <row r="96" spans="1:9" x14ac:dyDescent="0.3">
      <c r="A96" s="3">
        <v>45714</v>
      </c>
      <c r="B96" s="6">
        <v>0.83333333333333337</v>
      </c>
      <c r="C96" s="6"/>
      <c r="D96" s="5" t="s">
        <v>15</v>
      </c>
      <c r="E96" s="5" t="s">
        <v>11</v>
      </c>
      <c r="F96" s="7">
        <v>1722</v>
      </c>
      <c r="G96" s="17" t="s">
        <v>32</v>
      </c>
      <c r="H96" s="7">
        <v>1802</v>
      </c>
    </row>
    <row r="97" spans="1:9" x14ac:dyDescent="0.3">
      <c r="A97" s="3">
        <v>45715</v>
      </c>
      <c r="B97" s="6">
        <v>0.83333333333333337</v>
      </c>
      <c r="C97" s="6"/>
      <c r="D97" s="15" t="s">
        <v>11</v>
      </c>
      <c r="E97" s="15" t="s">
        <v>7</v>
      </c>
      <c r="F97" s="7">
        <v>1879</v>
      </c>
      <c r="G97" s="17" t="s">
        <v>32</v>
      </c>
      <c r="H97" s="7">
        <f>1764+10</f>
        <v>1774</v>
      </c>
      <c r="I97" t="s">
        <v>200</v>
      </c>
    </row>
    <row r="98" spans="1:9" x14ac:dyDescent="0.3">
      <c r="A98" s="3">
        <v>45718</v>
      </c>
      <c r="B98" s="6">
        <v>0.75</v>
      </c>
      <c r="C98" s="6"/>
      <c r="D98" s="5" t="s">
        <v>6</v>
      </c>
      <c r="E98" s="5" t="s">
        <v>12</v>
      </c>
      <c r="F98" s="7">
        <f>1618+30</f>
        <v>1648</v>
      </c>
      <c r="G98" s="17" t="s">
        <v>32</v>
      </c>
      <c r="H98" s="7">
        <v>1923</v>
      </c>
    </row>
    <row r="99" spans="1:9" x14ac:dyDescent="0.3">
      <c r="A99" s="3">
        <v>45718</v>
      </c>
      <c r="B99" s="6">
        <v>0.83333333333333337</v>
      </c>
      <c r="C99" s="6"/>
      <c r="D99" s="5" t="s">
        <v>10</v>
      </c>
      <c r="E99" s="5" t="s">
        <v>14</v>
      </c>
      <c r="F99" s="7">
        <v>1634</v>
      </c>
      <c r="G99" s="17" t="s">
        <v>32</v>
      </c>
      <c r="H99" s="7">
        <v>1878</v>
      </c>
    </row>
    <row r="100" spans="1:9" x14ac:dyDescent="0.3">
      <c r="A100" s="3">
        <v>45719</v>
      </c>
      <c r="B100" s="6">
        <v>0.83333333333333337</v>
      </c>
      <c r="C100" s="6"/>
      <c r="D100" s="5" t="s">
        <v>17</v>
      </c>
      <c r="E100" s="5" t="s">
        <v>16</v>
      </c>
      <c r="F100" s="7">
        <v>1802</v>
      </c>
      <c r="G100" s="17" t="s">
        <v>32</v>
      </c>
      <c r="H100" s="7">
        <f>1613+60</f>
        <v>1673</v>
      </c>
    </row>
    <row r="101" spans="1:9" x14ac:dyDescent="0.3">
      <c r="A101" s="3">
        <v>45721</v>
      </c>
      <c r="B101" s="6">
        <v>0.75</v>
      </c>
      <c r="C101" s="6"/>
      <c r="D101" s="5" t="s">
        <v>5</v>
      </c>
      <c r="E101" s="5" t="s">
        <v>18</v>
      </c>
      <c r="F101" s="7">
        <f>1680+40</f>
        <v>1720</v>
      </c>
      <c r="G101" s="17" t="s">
        <v>32</v>
      </c>
      <c r="H101" s="7">
        <f>1616+30</f>
        <v>1646</v>
      </c>
    </row>
    <row r="102" spans="1:9" x14ac:dyDescent="0.3">
      <c r="A102" s="3">
        <v>45721</v>
      </c>
      <c r="B102" s="6">
        <v>0.83333333333333337</v>
      </c>
      <c r="C102" s="6"/>
      <c r="D102" s="5" t="s">
        <v>15</v>
      </c>
      <c r="E102" s="5" t="s">
        <v>6</v>
      </c>
      <c r="F102" s="7">
        <v>1777</v>
      </c>
      <c r="G102" s="17" t="s">
        <v>32</v>
      </c>
      <c r="H102" s="7">
        <v>1736</v>
      </c>
    </row>
    <row r="103" spans="1:9" x14ac:dyDescent="0.3">
      <c r="A103" s="3">
        <v>45722</v>
      </c>
      <c r="B103" s="6">
        <v>0.83333333333333337</v>
      </c>
      <c r="C103" s="6"/>
      <c r="D103" s="15" t="s">
        <v>19</v>
      </c>
      <c r="E103" s="15" t="s">
        <v>11</v>
      </c>
      <c r="F103" s="7">
        <f>1540</f>
        <v>1540</v>
      </c>
      <c r="G103" s="17" t="s">
        <v>32</v>
      </c>
      <c r="H103" s="7">
        <v>1709</v>
      </c>
      <c r="I103" t="s">
        <v>230</v>
      </c>
    </row>
    <row r="104" spans="1:9" x14ac:dyDescent="0.3">
      <c r="A104" s="3">
        <v>45725</v>
      </c>
      <c r="B104" s="6">
        <v>0.79166666666666663</v>
      </c>
      <c r="C104" s="6"/>
      <c r="D104" s="15" t="s">
        <v>11</v>
      </c>
      <c r="E104" s="15" t="s">
        <v>16</v>
      </c>
      <c r="F104" s="7">
        <v>1947</v>
      </c>
      <c r="G104" s="17" t="s">
        <v>32</v>
      </c>
      <c r="H104" s="7">
        <f>1531+80</f>
        <v>1611</v>
      </c>
    </row>
    <row r="105" spans="1:9" x14ac:dyDescent="0.3">
      <c r="A105" s="3">
        <v>45728</v>
      </c>
      <c r="B105" s="6">
        <v>0.75</v>
      </c>
      <c r="C105" s="6"/>
      <c r="D105" s="15" t="s">
        <v>12</v>
      </c>
      <c r="E105" s="5" t="s">
        <v>8</v>
      </c>
      <c r="F105" s="7">
        <v>1833</v>
      </c>
      <c r="G105" s="17" t="s">
        <v>32</v>
      </c>
      <c r="H105" s="7">
        <v>1818</v>
      </c>
      <c r="I105" s="16" t="s">
        <v>176</v>
      </c>
    </row>
    <row r="106" spans="1:9" x14ac:dyDescent="0.3">
      <c r="A106" s="3">
        <v>45728</v>
      </c>
      <c r="B106" s="6">
        <v>0.83333333333333337</v>
      </c>
      <c r="C106" s="6"/>
      <c r="D106" s="5" t="s">
        <v>5</v>
      </c>
      <c r="E106" s="5" t="s">
        <v>10</v>
      </c>
      <c r="F106" s="7">
        <f>1581+70</f>
        <v>1651</v>
      </c>
      <c r="G106" s="17" t="s">
        <v>32</v>
      </c>
      <c r="H106" s="7">
        <v>1862</v>
      </c>
    </row>
    <row r="107" spans="1:9" x14ac:dyDescent="0.3">
      <c r="A107" s="3">
        <v>45730</v>
      </c>
      <c r="B107" s="6">
        <v>0.66666666666666663</v>
      </c>
      <c r="C107" s="6"/>
      <c r="D107" s="15" t="s">
        <v>17</v>
      </c>
      <c r="E107" s="15" t="s">
        <v>9</v>
      </c>
      <c r="F107" s="7">
        <v>1864</v>
      </c>
      <c r="G107" s="17" t="s">
        <v>32</v>
      </c>
      <c r="H107" s="7">
        <v>1746</v>
      </c>
    </row>
    <row r="108" spans="1:9" x14ac:dyDescent="0.3">
      <c r="A108" s="3">
        <v>45730</v>
      </c>
      <c r="B108" s="6">
        <v>0.75</v>
      </c>
      <c r="C108" s="6"/>
      <c r="D108" s="15" t="s">
        <v>15</v>
      </c>
      <c r="E108" s="15" t="s">
        <v>7</v>
      </c>
      <c r="F108" s="7">
        <v>1648</v>
      </c>
      <c r="G108" s="17" t="s">
        <v>32</v>
      </c>
      <c r="H108" s="7">
        <f>1700+30</f>
        <v>1730</v>
      </c>
      <c r="I108" t="s">
        <v>205</v>
      </c>
    </row>
    <row r="109" spans="1:9" x14ac:dyDescent="0.3">
      <c r="A109" s="3">
        <v>45732</v>
      </c>
      <c r="B109" s="6">
        <v>0.66666666666666663</v>
      </c>
      <c r="C109" s="6"/>
      <c r="D109" s="5" t="s">
        <v>7</v>
      </c>
      <c r="E109" s="5" t="s">
        <v>12</v>
      </c>
      <c r="F109" s="7">
        <v>1688</v>
      </c>
      <c r="G109" s="17" t="s">
        <v>32</v>
      </c>
      <c r="H109" s="7">
        <v>1970</v>
      </c>
    </row>
    <row r="110" spans="1:9" x14ac:dyDescent="0.3">
      <c r="A110" s="3">
        <v>45732</v>
      </c>
      <c r="B110" s="6">
        <v>0.75</v>
      </c>
      <c r="C110" s="6"/>
      <c r="D110" s="5" t="s">
        <v>9</v>
      </c>
      <c r="E110" s="5" t="s">
        <v>14</v>
      </c>
      <c r="F110" s="7">
        <v>1856</v>
      </c>
      <c r="G110" s="17" t="s">
        <v>32</v>
      </c>
      <c r="H110" s="31">
        <v>1983</v>
      </c>
    </row>
    <row r="111" spans="1:9" x14ac:dyDescent="0.3">
      <c r="A111" s="3">
        <v>45733</v>
      </c>
      <c r="B111" s="6">
        <v>0.83333333333333337</v>
      </c>
      <c r="C111" s="6"/>
      <c r="D111" s="5" t="s">
        <v>20</v>
      </c>
      <c r="E111" s="5" t="s">
        <v>17</v>
      </c>
      <c r="F111" s="7">
        <f>1632+30</f>
        <v>1662</v>
      </c>
      <c r="G111" s="17" t="s">
        <v>32</v>
      </c>
      <c r="H111" s="17">
        <v>1844</v>
      </c>
    </row>
    <row r="112" spans="1:9" x14ac:dyDescent="0.3">
      <c r="A112" s="3">
        <v>45735</v>
      </c>
      <c r="B112" s="6">
        <v>0.75</v>
      </c>
      <c r="C112" s="6"/>
      <c r="D112" s="5" t="s">
        <v>18</v>
      </c>
      <c r="E112" s="5" t="s">
        <v>15</v>
      </c>
      <c r="F112" s="7">
        <f>1542+60</f>
        <v>1602</v>
      </c>
      <c r="G112" s="17" t="s">
        <v>32</v>
      </c>
      <c r="H112" s="17">
        <v>1707</v>
      </c>
    </row>
    <row r="113" spans="1:11" x14ac:dyDescent="0.3">
      <c r="A113" s="3">
        <v>45739</v>
      </c>
      <c r="B113" s="6">
        <v>0.79166666666666663</v>
      </c>
      <c r="C113" s="6"/>
      <c r="D113" s="15" t="s">
        <v>5</v>
      </c>
      <c r="E113" s="5" t="s">
        <v>20</v>
      </c>
      <c r="F113" s="7">
        <f>1596+70</f>
        <v>1666</v>
      </c>
      <c r="G113" s="17" t="s">
        <v>32</v>
      </c>
      <c r="H113" s="17">
        <f>1643+10</f>
        <v>1653</v>
      </c>
    </row>
    <row r="114" spans="1:11" x14ac:dyDescent="0.3">
      <c r="A114" s="3">
        <v>45740</v>
      </c>
      <c r="B114" s="6">
        <v>0.83333333333333337</v>
      </c>
      <c r="C114" s="6"/>
      <c r="D114" s="5" t="s">
        <v>9</v>
      </c>
      <c r="E114" s="5" t="s">
        <v>5</v>
      </c>
      <c r="F114" s="7">
        <v>1816</v>
      </c>
      <c r="G114" s="17" t="s">
        <v>32</v>
      </c>
      <c r="H114" s="17">
        <f>1714+60</f>
        <v>1774</v>
      </c>
    </row>
    <row r="115" spans="1:11" x14ac:dyDescent="0.3">
      <c r="A115" s="3">
        <v>45742</v>
      </c>
      <c r="B115" s="6">
        <v>0.75</v>
      </c>
      <c r="C115" s="6"/>
      <c r="D115" s="5" t="s">
        <v>19</v>
      </c>
      <c r="E115" s="5" t="s">
        <v>15</v>
      </c>
      <c r="F115" s="7">
        <f>1622+20</f>
        <v>1642</v>
      </c>
      <c r="G115" s="17" t="s">
        <v>32</v>
      </c>
      <c r="H115" s="17">
        <v>1546</v>
      </c>
    </row>
    <row r="116" spans="1:11" x14ac:dyDescent="0.3">
      <c r="A116" s="3">
        <v>45742</v>
      </c>
      <c r="B116" s="6">
        <v>0.83333333333333337</v>
      </c>
      <c r="C116" s="6"/>
      <c r="D116" s="5" t="s">
        <v>20</v>
      </c>
      <c r="E116" s="5" t="s">
        <v>13</v>
      </c>
      <c r="F116" s="7">
        <f>1704+10</f>
        <v>1714</v>
      </c>
      <c r="G116" s="17" t="s">
        <v>32</v>
      </c>
      <c r="H116" s="17">
        <v>1653</v>
      </c>
    </row>
    <row r="117" spans="1:11" x14ac:dyDescent="0.3">
      <c r="A117" s="3">
        <v>45743</v>
      </c>
      <c r="B117" s="6">
        <v>0.83333333333333337</v>
      </c>
      <c r="C117" s="6"/>
      <c r="D117" s="15" t="s">
        <v>12</v>
      </c>
      <c r="E117" s="15" t="s">
        <v>9</v>
      </c>
      <c r="F117" s="7">
        <v>1922</v>
      </c>
      <c r="G117" s="17" t="s">
        <v>32</v>
      </c>
      <c r="H117" s="17">
        <v>1794</v>
      </c>
      <c r="I117" t="s">
        <v>289</v>
      </c>
    </row>
    <row r="118" spans="1:11" x14ac:dyDescent="0.3">
      <c r="A118" s="3">
        <v>45746</v>
      </c>
      <c r="B118" s="6">
        <v>0.66666666666666663</v>
      </c>
      <c r="C118" s="6"/>
      <c r="D118" s="15" t="s">
        <v>12</v>
      </c>
      <c r="E118" s="15" t="s">
        <v>13</v>
      </c>
      <c r="F118" s="18">
        <v>1642</v>
      </c>
      <c r="G118" s="17" t="s">
        <v>32</v>
      </c>
      <c r="H118" s="18">
        <v>1738</v>
      </c>
      <c r="J118" s="5"/>
      <c r="K118" s="5"/>
    </row>
    <row r="119" spans="1:11" x14ac:dyDescent="0.3">
      <c r="A119" s="3">
        <v>45746</v>
      </c>
      <c r="B119" s="6">
        <v>0.75</v>
      </c>
      <c r="C119" s="6"/>
      <c r="D119" s="5" t="s">
        <v>18</v>
      </c>
      <c r="E119" s="5" t="s">
        <v>11</v>
      </c>
      <c r="F119" s="18">
        <f>1500+40</f>
        <v>1540</v>
      </c>
      <c r="G119" s="17" t="s">
        <v>32</v>
      </c>
      <c r="H119" s="18">
        <v>1808</v>
      </c>
    </row>
    <row r="120" spans="1:11" x14ac:dyDescent="0.3">
      <c r="A120" s="3">
        <v>45746</v>
      </c>
      <c r="B120" s="6">
        <v>0.83333333333333337</v>
      </c>
      <c r="C120" s="6"/>
      <c r="D120" s="5" t="s">
        <v>14</v>
      </c>
      <c r="E120" s="5" t="s">
        <v>7</v>
      </c>
      <c r="F120" s="18">
        <v>1921</v>
      </c>
      <c r="G120" s="17" t="s">
        <v>32</v>
      </c>
      <c r="H120" s="18">
        <f>1734+20</f>
        <v>1754</v>
      </c>
      <c r="I120" t="s">
        <v>199</v>
      </c>
    </row>
    <row r="121" spans="1:11" x14ac:dyDescent="0.3">
      <c r="A121" s="3">
        <v>45747</v>
      </c>
      <c r="B121" s="6">
        <v>0.83333333333333337</v>
      </c>
      <c r="C121" s="6"/>
      <c r="D121" s="15" t="s">
        <v>17</v>
      </c>
      <c r="E121" s="15" t="s">
        <v>18</v>
      </c>
      <c r="F121" s="18">
        <v>1747</v>
      </c>
      <c r="G121" s="17" t="s">
        <v>32</v>
      </c>
      <c r="H121" s="18">
        <f>1647+40</f>
        <v>1687</v>
      </c>
    </row>
    <row r="122" spans="1:11" x14ac:dyDescent="0.3">
      <c r="A122" s="3">
        <v>45749</v>
      </c>
      <c r="B122" s="6">
        <v>0.75</v>
      </c>
      <c r="C122" s="6"/>
      <c r="D122" s="15" t="s">
        <v>16</v>
      </c>
      <c r="E122" s="15" t="s">
        <v>13</v>
      </c>
      <c r="F122" s="18">
        <f>1586+60</f>
        <v>1646</v>
      </c>
      <c r="G122" s="17" t="s">
        <v>32</v>
      </c>
      <c r="H122" s="18">
        <v>1688</v>
      </c>
      <c r="I122" t="s">
        <v>288</v>
      </c>
    </row>
    <row r="123" spans="1:11" x14ac:dyDescent="0.3">
      <c r="A123" s="3"/>
      <c r="B123" s="6"/>
      <c r="C123" s="6"/>
      <c r="D123" s="18"/>
      <c r="E123" s="18"/>
      <c r="G123" s="17"/>
    </row>
    <row r="124" spans="1:11" x14ac:dyDescent="0.3">
      <c r="A124" s="3"/>
      <c r="B124" s="6"/>
      <c r="C124" s="6"/>
      <c r="D124" s="18"/>
      <c r="E124" s="18"/>
      <c r="G124" s="17"/>
    </row>
    <row r="125" spans="1:11" s="40" customFormat="1" ht="28.2" x14ac:dyDescent="0.3">
      <c r="A125" s="36"/>
      <c r="B125" s="37"/>
      <c r="C125" s="41" t="s">
        <v>339</v>
      </c>
      <c r="D125" s="51" t="s">
        <v>338</v>
      </c>
      <c r="E125" s="51"/>
      <c r="F125" s="38"/>
      <c r="G125" s="39"/>
      <c r="H125" s="38"/>
    </row>
    <row r="126" spans="1:11" x14ac:dyDescent="0.3">
      <c r="A126" s="3">
        <v>45749</v>
      </c>
      <c r="B126" s="6">
        <v>0.83333333333333337</v>
      </c>
      <c r="C126" s="35">
        <v>2</v>
      </c>
      <c r="D126" s="32" t="s">
        <v>320</v>
      </c>
      <c r="E126" s="33" t="s">
        <v>321</v>
      </c>
      <c r="F126" s="17">
        <v>1</v>
      </c>
      <c r="G126" s="17" t="s">
        <v>32</v>
      </c>
      <c r="H126" s="17">
        <v>2</v>
      </c>
    </row>
    <row r="127" spans="1:11" x14ac:dyDescent="0.3">
      <c r="A127" s="3">
        <v>45753</v>
      </c>
      <c r="B127" s="6">
        <v>0.625</v>
      </c>
      <c r="C127" s="35">
        <v>7</v>
      </c>
      <c r="D127" s="32" t="s">
        <v>334</v>
      </c>
      <c r="E127" s="33" t="s">
        <v>335</v>
      </c>
      <c r="F127" s="17">
        <v>2</v>
      </c>
      <c r="G127" s="17" t="s">
        <v>32</v>
      </c>
      <c r="H127" s="17">
        <v>0</v>
      </c>
    </row>
    <row r="128" spans="1:11" x14ac:dyDescent="0.3">
      <c r="A128" s="3">
        <v>45753</v>
      </c>
      <c r="B128" s="6">
        <v>0.79166666666666663</v>
      </c>
      <c r="C128" s="35">
        <v>1</v>
      </c>
      <c r="D128" s="32" t="s">
        <v>318</v>
      </c>
      <c r="E128" s="32" t="s">
        <v>319</v>
      </c>
      <c r="F128" s="17">
        <v>2</v>
      </c>
      <c r="G128" s="17" t="s">
        <v>32</v>
      </c>
      <c r="H128" s="17">
        <v>0</v>
      </c>
    </row>
    <row r="129" spans="1:8" x14ac:dyDescent="0.3">
      <c r="A129" s="3">
        <v>45754</v>
      </c>
      <c r="B129" s="6">
        <v>0.83333333333333337</v>
      </c>
      <c r="C129" s="35">
        <v>3</v>
      </c>
      <c r="D129" s="32" t="s">
        <v>328</v>
      </c>
      <c r="E129" s="33" t="s">
        <v>329</v>
      </c>
      <c r="F129" s="17">
        <v>2</v>
      </c>
      <c r="G129" s="17" t="s">
        <v>32</v>
      </c>
      <c r="H129" s="17">
        <v>0</v>
      </c>
    </row>
    <row r="130" spans="1:8" x14ac:dyDescent="0.3">
      <c r="A130" s="3">
        <v>45756</v>
      </c>
      <c r="B130" s="6">
        <v>0.75</v>
      </c>
      <c r="C130" s="35"/>
      <c r="D130" s="15" t="s">
        <v>197</v>
      </c>
      <c r="E130" s="15" t="s">
        <v>197</v>
      </c>
      <c r="F130" s="17"/>
      <c r="G130" s="17" t="s">
        <v>32</v>
      </c>
      <c r="H130" s="17"/>
    </row>
    <row r="131" spans="1:8" x14ac:dyDescent="0.3">
      <c r="A131" s="3">
        <v>45756</v>
      </c>
      <c r="B131" s="6">
        <v>0.83333333333333337</v>
      </c>
      <c r="C131" s="35"/>
      <c r="D131" s="15" t="s">
        <v>197</v>
      </c>
      <c r="E131" s="15" t="s">
        <v>197</v>
      </c>
      <c r="F131" s="17"/>
      <c r="G131" s="17" t="s">
        <v>32</v>
      </c>
      <c r="H131" s="17"/>
    </row>
    <row r="132" spans="1:8" x14ac:dyDescent="0.3">
      <c r="A132" s="3">
        <v>45760</v>
      </c>
      <c r="B132" s="6">
        <v>0.66666666666666663</v>
      </c>
      <c r="C132" s="35">
        <v>5</v>
      </c>
      <c r="D132" s="32" t="s">
        <v>331</v>
      </c>
      <c r="E132" s="33" t="s">
        <v>364</v>
      </c>
      <c r="F132" s="17">
        <v>2</v>
      </c>
      <c r="G132" s="17" t="s">
        <v>32</v>
      </c>
      <c r="H132" s="17">
        <v>1</v>
      </c>
    </row>
    <row r="133" spans="1:8" x14ac:dyDescent="0.3">
      <c r="A133" s="3">
        <v>45760</v>
      </c>
      <c r="B133" s="6">
        <v>0.79166666666666663</v>
      </c>
      <c r="C133" s="35">
        <v>6</v>
      </c>
      <c r="D133" s="32" t="s">
        <v>332</v>
      </c>
      <c r="E133" s="33" t="s">
        <v>333</v>
      </c>
      <c r="F133" s="17">
        <v>2</v>
      </c>
      <c r="G133" s="17" t="s">
        <v>32</v>
      </c>
      <c r="H133" s="17">
        <v>0</v>
      </c>
    </row>
    <row r="134" spans="1:8" x14ac:dyDescent="0.3">
      <c r="A134" s="3">
        <v>45761</v>
      </c>
      <c r="B134" s="6">
        <v>0.83333333333333337</v>
      </c>
      <c r="C134" s="35"/>
      <c r="D134" s="15" t="s">
        <v>197</v>
      </c>
      <c r="E134" s="15" t="s">
        <v>197</v>
      </c>
      <c r="F134" s="17"/>
      <c r="G134" s="17" t="s">
        <v>32</v>
      </c>
      <c r="H134" s="17"/>
    </row>
    <row r="135" spans="1:8" x14ac:dyDescent="0.3">
      <c r="A135" s="3">
        <v>45763</v>
      </c>
      <c r="B135" s="6">
        <v>0.79166666666666663</v>
      </c>
      <c r="C135" s="35">
        <v>8</v>
      </c>
      <c r="D135" s="32" t="s">
        <v>336</v>
      </c>
      <c r="E135" s="33" t="s">
        <v>337</v>
      </c>
      <c r="F135" s="17">
        <v>2</v>
      </c>
      <c r="G135" s="17" t="s">
        <v>32</v>
      </c>
      <c r="H135" s="17">
        <v>0</v>
      </c>
    </row>
    <row r="136" spans="1:8" x14ac:dyDescent="0.3">
      <c r="A136" s="3">
        <v>45767</v>
      </c>
      <c r="B136" s="6">
        <v>0.625</v>
      </c>
      <c r="C136" s="35"/>
      <c r="D136" s="15" t="s">
        <v>197</v>
      </c>
      <c r="E136" s="15" t="s">
        <v>197</v>
      </c>
      <c r="F136" s="17"/>
      <c r="G136" s="17" t="s">
        <v>32</v>
      </c>
      <c r="H136" s="17"/>
    </row>
    <row r="137" spans="1:8" x14ac:dyDescent="0.3">
      <c r="A137" s="3">
        <v>45767</v>
      </c>
      <c r="B137" s="6">
        <v>0.79166666666666663</v>
      </c>
      <c r="C137" s="35">
        <v>4</v>
      </c>
      <c r="D137" s="32" t="s">
        <v>330</v>
      </c>
      <c r="E137" s="33" t="s">
        <v>346</v>
      </c>
      <c r="F137" s="17">
        <v>2</v>
      </c>
      <c r="G137" s="17" t="s">
        <v>32</v>
      </c>
      <c r="H137" s="17">
        <v>0</v>
      </c>
    </row>
    <row r="138" spans="1:8" x14ac:dyDescent="0.3">
      <c r="A138" s="3">
        <v>45768</v>
      </c>
      <c r="B138" s="6">
        <v>0.83333333333333337</v>
      </c>
      <c r="C138" s="35"/>
      <c r="D138" s="47" t="s">
        <v>361</v>
      </c>
      <c r="E138" s="47" t="s">
        <v>361</v>
      </c>
      <c r="F138" s="17"/>
      <c r="G138" s="17"/>
      <c r="H138" s="17"/>
    </row>
    <row r="139" spans="1:8" x14ac:dyDescent="0.3">
      <c r="A139" s="3">
        <v>45770</v>
      </c>
      <c r="B139" s="6">
        <v>0.79166666666666663</v>
      </c>
      <c r="C139" s="35"/>
      <c r="D139" s="15" t="s">
        <v>197</v>
      </c>
      <c r="E139" s="15" t="s">
        <v>197</v>
      </c>
      <c r="F139" s="17"/>
      <c r="G139" s="17"/>
      <c r="H139" s="17"/>
    </row>
    <row r="140" spans="1:8" x14ac:dyDescent="0.3">
      <c r="A140" s="3">
        <v>45771</v>
      </c>
      <c r="B140" s="6">
        <v>0.83333333333333337</v>
      </c>
      <c r="C140" s="35">
        <v>9</v>
      </c>
      <c r="D140" s="34" t="s">
        <v>358</v>
      </c>
      <c r="E140" s="34" t="s">
        <v>359</v>
      </c>
      <c r="F140" s="17">
        <v>2</v>
      </c>
      <c r="G140" s="17" t="s">
        <v>32</v>
      </c>
      <c r="H140" s="17">
        <v>0</v>
      </c>
    </row>
    <row r="141" spans="1:8" x14ac:dyDescent="0.3">
      <c r="A141" s="3">
        <v>45774</v>
      </c>
      <c r="B141" s="6">
        <v>0.66666666666666663</v>
      </c>
      <c r="C141" s="35">
        <v>10</v>
      </c>
      <c r="D141" s="34" t="s">
        <v>365</v>
      </c>
      <c r="E141" s="34" t="s">
        <v>371</v>
      </c>
      <c r="F141" s="17" t="s">
        <v>380</v>
      </c>
      <c r="G141" s="17" t="s">
        <v>32</v>
      </c>
      <c r="H141" s="17" t="s">
        <v>379</v>
      </c>
    </row>
    <row r="142" spans="1:8" x14ac:dyDescent="0.3">
      <c r="A142" s="3">
        <v>45774</v>
      </c>
      <c r="B142" s="6">
        <v>0.75</v>
      </c>
      <c r="C142" s="35">
        <v>12</v>
      </c>
      <c r="D142" s="34" t="s">
        <v>360</v>
      </c>
      <c r="E142" s="34" t="s">
        <v>369</v>
      </c>
      <c r="F142" s="17" t="s">
        <v>380</v>
      </c>
      <c r="G142" s="17" t="s">
        <v>32</v>
      </c>
      <c r="H142" s="17" t="s">
        <v>379</v>
      </c>
    </row>
    <row r="143" spans="1:8" x14ac:dyDescent="0.3">
      <c r="A143" s="3">
        <v>45774</v>
      </c>
      <c r="B143" s="6">
        <v>0.83333333333333337</v>
      </c>
      <c r="C143" s="35">
        <v>11</v>
      </c>
      <c r="D143" s="34" t="s">
        <v>366</v>
      </c>
      <c r="E143" s="34" t="s">
        <v>367</v>
      </c>
      <c r="F143" s="17" t="s">
        <v>379</v>
      </c>
      <c r="G143" s="17" t="s">
        <v>32</v>
      </c>
      <c r="H143" s="17" t="s">
        <v>380</v>
      </c>
    </row>
    <row r="144" spans="1:8" x14ac:dyDescent="0.3">
      <c r="A144" s="3">
        <v>45775</v>
      </c>
      <c r="B144" s="6">
        <v>0.83333333333333337</v>
      </c>
      <c r="C144" s="35"/>
      <c r="D144" s="15" t="s">
        <v>197</v>
      </c>
      <c r="E144" s="15" t="s">
        <v>197</v>
      </c>
      <c r="F144" s="17"/>
      <c r="G144" s="17"/>
      <c r="H144" s="17"/>
    </row>
    <row r="145" spans="1:8" x14ac:dyDescent="0.3">
      <c r="A145" s="3">
        <v>45777</v>
      </c>
      <c r="B145" s="6">
        <v>0.75</v>
      </c>
      <c r="C145" s="35"/>
      <c r="D145" s="15" t="s">
        <v>197</v>
      </c>
      <c r="E145" s="15" t="s">
        <v>197</v>
      </c>
      <c r="F145" s="17"/>
      <c r="G145" s="17"/>
      <c r="H145" s="17"/>
    </row>
    <row r="146" spans="1:8" x14ac:dyDescent="0.3">
      <c r="A146" s="3">
        <v>45777</v>
      </c>
      <c r="B146" s="6">
        <v>0.83333333333333337</v>
      </c>
      <c r="C146" s="35"/>
      <c r="D146" s="15" t="s">
        <v>197</v>
      </c>
      <c r="E146" s="15" t="s">
        <v>197</v>
      </c>
      <c r="F146" s="17"/>
      <c r="G146" s="17"/>
      <c r="H146" s="17"/>
    </row>
    <row r="147" spans="1:8" x14ac:dyDescent="0.3">
      <c r="A147" s="3">
        <v>45781</v>
      </c>
      <c r="B147" s="6">
        <v>0.66666666666666663</v>
      </c>
      <c r="C147" s="35">
        <v>13</v>
      </c>
      <c r="D147" s="34" t="s">
        <v>374</v>
      </c>
      <c r="E147" s="34" t="s">
        <v>375</v>
      </c>
      <c r="F147" s="17"/>
      <c r="G147" s="17"/>
      <c r="H147" s="17"/>
    </row>
    <row r="148" spans="1:8" x14ac:dyDescent="0.3">
      <c r="A148" s="3">
        <v>45781</v>
      </c>
      <c r="B148" s="6">
        <v>0.77083333333333337</v>
      </c>
      <c r="C148" s="35">
        <v>14</v>
      </c>
      <c r="D148" s="32" t="s">
        <v>377</v>
      </c>
      <c r="E148" s="33" t="s">
        <v>376</v>
      </c>
      <c r="F148" s="17"/>
      <c r="G148" s="17"/>
      <c r="H148" s="17"/>
    </row>
    <row r="149" spans="1:8" x14ac:dyDescent="0.3">
      <c r="A149" s="3">
        <v>45784</v>
      </c>
      <c r="B149" s="6">
        <v>0.75</v>
      </c>
      <c r="C149" s="35"/>
      <c r="D149" s="15" t="s">
        <v>197</v>
      </c>
      <c r="E149" s="15" t="s">
        <v>197</v>
      </c>
      <c r="F149" s="17"/>
      <c r="G149" s="17"/>
      <c r="H149" s="17"/>
    </row>
    <row r="150" spans="1:8" x14ac:dyDescent="0.3">
      <c r="A150" s="3">
        <v>45784</v>
      </c>
      <c r="B150" s="6">
        <v>0.83333333333333337</v>
      </c>
      <c r="C150" s="35"/>
      <c r="D150" s="15" t="s">
        <v>197</v>
      </c>
      <c r="E150" s="15" t="s">
        <v>197</v>
      </c>
      <c r="F150" s="17"/>
      <c r="G150" s="17"/>
      <c r="H150" s="17"/>
    </row>
    <row r="151" spans="1:8" x14ac:dyDescent="0.3">
      <c r="A151" s="3">
        <v>45788</v>
      </c>
      <c r="B151" s="6">
        <v>0.66666666666666663</v>
      </c>
      <c r="C151" s="35">
        <v>15</v>
      </c>
      <c r="D151" s="34" t="s">
        <v>362</v>
      </c>
      <c r="E151" s="34" t="s">
        <v>340</v>
      </c>
      <c r="F151" s="17"/>
      <c r="G151" s="17"/>
      <c r="H151" s="17"/>
    </row>
    <row r="152" spans="1:8" x14ac:dyDescent="0.3">
      <c r="A152" s="3">
        <v>45788</v>
      </c>
      <c r="B152" s="6">
        <v>0.77083333333333337</v>
      </c>
      <c r="C152" s="35">
        <v>16</v>
      </c>
      <c r="D152" s="32" t="s">
        <v>341</v>
      </c>
      <c r="E152" s="33" t="s">
        <v>342</v>
      </c>
      <c r="F152" s="17"/>
      <c r="G152" s="17"/>
      <c r="H152" s="17"/>
    </row>
  </sheetData>
  <autoFilter ref="A1:L126" xr:uid="{FA512AC7-C2FF-4A4D-85A2-A346CD5CC7E3}">
    <filterColumn colId="5" showButton="0"/>
    <filterColumn colId="6" showButton="0"/>
  </autoFilter>
  <mergeCells count="2">
    <mergeCell ref="F1:H1"/>
    <mergeCell ref="D125:E125"/>
  </mergeCells>
  <phoneticPr fontId="1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F51B-F6E1-44B2-B1C4-80A70A6913CC}">
  <dimension ref="B2:N19"/>
  <sheetViews>
    <sheetView workbookViewId="0">
      <selection activeCell="P22" sqref="P22"/>
    </sheetView>
  </sheetViews>
  <sheetFormatPr defaultRowHeight="14.4" x14ac:dyDescent="0.3"/>
  <cols>
    <col min="3" max="3" width="14" customWidth="1"/>
    <col min="9" max="9" width="3.109375" customWidth="1"/>
    <col min="12" max="12" width="0" hidden="1" customWidth="1"/>
    <col min="13" max="13" width="1.88671875" customWidth="1"/>
    <col min="14" max="14" width="11.21875" bestFit="1" customWidth="1"/>
  </cols>
  <sheetData>
    <row r="2" spans="2:14" x14ac:dyDescent="0.3">
      <c r="B2" s="52" t="s">
        <v>42</v>
      </c>
      <c r="C2" s="52"/>
      <c r="D2" s="52"/>
      <c r="E2" s="52"/>
      <c r="F2" s="52"/>
      <c r="G2" s="52"/>
      <c r="H2" s="52"/>
      <c r="I2" s="52"/>
      <c r="J2" s="52"/>
      <c r="K2" s="52"/>
      <c r="L2" s="52"/>
      <c r="N2" t="s">
        <v>316</v>
      </c>
    </row>
    <row r="3" spans="2:14" x14ac:dyDescent="0.3">
      <c r="B3" s="12" t="s">
        <v>34</v>
      </c>
      <c r="C3" s="13" t="s">
        <v>35</v>
      </c>
      <c r="D3" s="12" t="s">
        <v>36</v>
      </c>
      <c r="E3" s="12" t="s">
        <v>37</v>
      </c>
      <c r="F3" s="12" t="s">
        <v>38</v>
      </c>
      <c r="G3" s="12" t="s">
        <v>39</v>
      </c>
      <c r="H3" s="53" t="s">
        <v>4</v>
      </c>
      <c r="I3" s="53"/>
      <c r="J3" s="53"/>
      <c r="K3" s="12" t="s">
        <v>40</v>
      </c>
      <c r="L3" s="12" t="s">
        <v>41</v>
      </c>
    </row>
    <row r="4" spans="2:14" x14ac:dyDescent="0.3">
      <c r="B4" s="14">
        <v>1</v>
      </c>
      <c r="C4" s="45" t="s">
        <v>11</v>
      </c>
      <c r="D4" s="14">
        <v>15</v>
      </c>
      <c r="E4" s="14">
        <v>14</v>
      </c>
      <c r="F4" s="14">
        <v>0</v>
      </c>
      <c r="G4" s="14">
        <v>1</v>
      </c>
      <c r="H4" s="14">
        <v>27678</v>
      </c>
      <c r="I4" s="14" t="s">
        <v>32</v>
      </c>
      <c r="J4" s="14">
        <v>25588</v>
      </c>
      <c r="K4" s="14">
        <v>28</v>
      </c>
      <c r="L4" s="14">
        <v>0</v>
      </c>
    </row>
    <row r="5" spans="2:14" x14ac:dyDescent="0.3">
      <c r="B5" s="14">
        <v>2</v>
      </c>
      <c r="C5" s="45" t="s">
        <v>14</v>
      </c>
      <c r="D5" s="14">
        <v>15</v>
      </c>
      <c r="E5" s="14">
        <v>13</v>
      </c>
      <c r="F5" s="14">
        <v>0</v>
      </c>
      <c r="G5" s="14">
        <v>2</v>
      </c>
      <c r="H5" s="14">
        <v>28031</v>
      </c>
      <c r="I5" s="14" t="s">
        <v>32</v>
      </c>
      <c r="J5" s="14">
        <v>25588</v>
      </c>
      <c r="K5" s="14">
        <v>26</v>
      </c>
      <c r="L5" s="14">
        <v>0</v>
      </c>
    </row>
    <row r="6" spans="2:14" x14ac:dyDescent="0.3">
      <c r="B6" s="14">
        <v>3</v>
      </c>
      <c r="C6" s="45" t="s">
        <v>12</v>
      </c>
      <c r="D6" s="14">
        <v>15</v>
      </c>
      <c r="E6" s="14">
        <v>13</v>
      </c>
      <c r="F6" s="14">
        <v>0</v>
      </c>
      <c r="G6" s="14">
        <v>2</v>
      </c>
      <c r="H6" s="14">
        <v>27866</v>
      </c>
      <c r="I6" s="14" t="s">
        <v>32</v>
      </c>
      <c r="J6" s="14">
        <v>25804</v>
      </c>
      <c r="K6" s="14">
        <v>26</v>
      </c>
      <c r="L6" s="14">
        <v>0</v>
      </c>
    </row>
    <row r="7" spans="2:14" x14ac:dyDescent="0.3">
      <c r="B7" s="14">
        <v>4</v>
      </c>
      <c r="C7" s="45" t="s">
        <v>8</v>
      </c>
      <c r="D7" s="14">
        <v>15</v>
      </c>
      <c r="E7" s="14">
        <v>11</v>
      </c>
      <c r="F7" s="14">
        <v>0</v>
      </c>
      <c r="G7" s="14">
        <v>4</v>
      </c>
      <c r="H7" s="14">
        <v>27020</v>
      </c>
      <c r="I7" s="14" t="s">
        <v>32</v>
      </c>
      <c r="J7" s="14">
        <v>25785</v>
      </c>
      <c r="K7" s="14">
        <v>22</v>
      </c>
      <c r="L7" s="14">
        <v>0</v>
      </c>
    </row>
    <row r="8" spans="2:14" x14ac:dyDescent="0.3">
      <c r="B8" s="14">
        <v>5</v>
      </c>
      <c r="C8" s="45" t="s">
        <v>17</v>
      </c>
      <c r="D8" s="14">
        <v>15</v>
      </c>
      <c r="E8" s="14">
        <v>10</v>
      </c>
      <c r="F8" s="14">
        <v>0</v>
      </c>
      <c r="G8" s="14">
        <v>5</v>
      </c>
      <c r="H8" s="14">
        <v>26814</v>
      </c>
      <c r="I8" s="14" t="s">
        <v>32</v>
      </c>
      <c r="J8" s="14">
        <v>26135</v>
      </c>
      <c r="K8" s="14">
        <v>20</v>
      </c>
      <c r="L8" s="14">
        <v>0</v>
      </c>
    </row>
    <row r="9" spans="2:14" x14ac:dyDescent="0.3">
      <c r="B9" s="14">
        <v>6</v>
      </c>
      <c r="C9" s="45" t="s">
        <v>7</v>
      </c>
      <c r="D9" s="14">
        <v>15</v>
      </c>
      <c r="E9" s="14">
        <v>10</v>
      </c>
      <c r="F9" s="14">
        <v>0</v>
      </c>
      <c r="G9" s="14">
        <v>5</v>
      </c>
      <c r="H9" s="14">
        <v>27321</v>
      </c>
      <c r="I9" s="14" t="s">
        <v>32</v>
      </c>
      <c r="J9" s="14">
        <v>25870</v>
      </c>
      <c r="K9" s="14">
        <v>20</v>
      </c>
      <c r="L9" s="14">
        <v>0</v>
      </c>
    </row>
    <row r="10" spans="2:14" x14ac:dyDescent="0.3">
      <c r="B10" s="14">
        <v>7</v>
      </c>
      <c r="C10" s="45" t="s">
        <v>10</v>
      </c>
      <c r="D10" s="14">
        <v>15</v>
      </c>
      <c r="E10" s="14">
        <v>9</v>
      </c>
      <c r="F10" s="14">
        <v>0</v>
      </c>
      <c r="G10" s="14">
        <v>6</v>
      </c>
      <c r="H10" s="14">
        <v>26269</v>
      </c>
      <c r="I10" s="14" t="s">
        <v>32</v>
      </c>
      <c r="J10" s="14">
        <v>26026</v>
      </c>
      <c r="K10" s="14">
        <v>18</v>
      </c>
      <c r="L10" s="14">
        <v>0</v>
      </c>
    </row>
    <row r="11" spans="2:14" x14ac:dyDescent="0.3">
      <c r="B11" s="14">
        <v>8</v>
      </c>
      <c r="C11" s="45" t="s">
        <v>6</v>
      </c>
      <c r="D11" s="14">
        <v>15</v>
      </c>
      <c r="E11" s="14">
        <v>8</v>
      </c>
      <c r="F11" s="14">
        <v>0</v>
      </c>
      <c r="G11" s="14">
        <v>7</v>
      </c>
      <c r="H11" s="14">
        <v>26281</v>
      </c>
      <c r="I11" s="14" t="s">
        <v>32</v>
      </c>
      <c r="J11" s="14">
        <v>26209</v>
      </c>
      <c r="K11" s="14">
        <v>16</v>
      </c>
      <c r="L11" s="14">
        <v>0</v>
      </c>
    </row>
    <row r="12" spans="2:14" x14ac:dyDescent="0.3">
      <c r="B12" s="14">
        <v>9</v>
      </c>
      <c r="C12" s="45" t="s">
        <v>19</v>
      </c>
      <c r="D12" s="14">
        <v>15</v>
      </c>
      <c r="E12" s="14">
        <v>6</v>
      </c>
      <c r="F12" s="14">
        <v>0</v>
      </c>
      <c r="G12" s="14">
        <v>9</v>
      </c>
      <c r="H12" s="14">
        <v>24566</v>
      </c>
      <c r="I12" s="14" t="s">
        <v>32</v>
      </c>
      <c r="J12" s="14">
        <v>25067</v>
      </c>
      <c r="K12" s="14">
        <v>12</v>
      </c>
      <c r="L12" s="14">
        <v>0</v>
      </c>
      <c r="N12">
        <f>3289-3222</f>
        <v>67</v>
      </c>
    </row>
    <row r="13" spans="2:14" x14ac:dyDescent="0.3">
      <c r="B13" s="14">
        <v>10</v>
      </c>
      <c r="C13" s="45" t="s">
        <v>5</v>
      </c>
      <c r="D13" s="14">
        <v>15</v>
      </c>
      <c r="E13" s="14">
        <v>6</v>
      </c>
      <c r="F13" s="14">
        <v>0</v>
      </c>
      <c r="G13" s="14">
        <v>9</v>
      </c>
      <c r="H13" s="14">
        <v>24954</v>
      </c>
      <c r="I13" s="14" t="s">
        <v>32</v>
      </c>
      <c r="J13" s="14">
        <v>25655</v>
      </c>
      <c r="K13" s="14">
        <v>12</v>
      </c>
      <c r="L13" s="14">
        <v>0</v>
      </c>
      <c r="N13">
        <f>3371-3391</f>
        <v>-20</v>
      </c>
    </row>
    <row r="14" spans="2:14" x14ac:dyDescent="0.3">
      <c r="B14" s="14">
        <v>11</v>
      </c>
      <c r="C14" s="45" t="s">
        <v>9</v>
      </c>
      <c r="D14" s="14">
        <v>15</v>
      </c>
      <c r="E14" s="14">
        <v>6</v>
      </c>
      <c r="F14" s="14">
        <v>0</v>
      </c>
      <c r="G14" s="14">
        <v>9</v>
      </c>
      <c r="H14" s="14">
        <v>25602</v>
      </c>
      <c r="I14" s="14" t="s">
        <v>32</v>
      </c>
      <c r="J14" s="14">
        <v>26301</v>
      </c>
      <c r="K14" s="14">
        <v>12</v>
      </c>
      <c r="L14" s="14">
        <v>0</v>
      </c>
      <c r="N14">
        <f>3441-3488</f>
        <v>-47</v>
      </c>
    </row>
    <row r="15" spans="2:14" x14ac:dyDescent="0.3">
      <c r="B15" s="14">
        <v>12</v>
      </c>
      <c r="C15" s="45" t="s">
        <v>20</v>
      </c>
      <c r="D15" s="14">
        <v>15</v>
      </c>
      <c r="E15" s="14">
        <v>4</v>
      </c>
      <c r="F15" s="14">
        <v>0</v>
      </c>
      <c r="G15" s="14">
        <v>11</v>
      </c>
      <c r="H15" s="14">
        <v>24749</v>
      </c>
      <c r="I15" s="14" t="s">
        <v>32</v>
      </c>
      <c r="J15" s="14">
        <v>26292</v>
      </c>
      <c r="K15" s="14">
        <v>8</v>
      </c>
      <c r="L15" s="14">
        <v>0</v>
      </c>
    </row>
    <row r="16" spans="2:14" x14ac:dyDescent="0.3">
      <c r="B16" s="14">
        <v>13</v>
      </c>
      <c r="C16" s="45" t="s">
        <v>13</v>
      </c>
      <c r="D16" s="14">
        <v>15</v>
      </c>
      <c r="E16" s="14">
        <v>4</v>
      </c>
      <c r="F16" s="14">
        <v>0</v>
      </c>
      <c r="G16" s="14">
        <v>11</v>
      </c>
      <c r="H16" s="14">
        <v>23996</v>
      </c>
      <c r="I16" s="14" t="s">
        <v>32</v>
      </c>
      <c r="J16" s="14">
        <v>25659</v>
      </c>
      <c r="K16" s="14">
        <v>8</v>
      </c>
      <c r="L16" s="14">
        <v>0</v>
      </c>
    </row>
    <row r="17" spans="2:12" x14ac:dyDescent="0.3">
      <c r="B17" s="14">
        <v>14</v>
      </c>
      <c r="C17" s="45" t="s">
        <v>15</v>
      </c>
      <c r="D17" s="14">
        <v>15</v>
      </c>
      <c r="E17" s="14">
        <v>3</v>
      </c>
      <c r="F17" s="14">
        <v>0</v>
      </c>
      <c r="G17" s="14">
        <v>12</v>
      </c>
      <c r="H17" s="14">
        <v>24214</v>
      </c>
      <c r="I17" s="14" t="s">
        <v>32</v>
      </c>
      <c r="J17" s="14">
        <v>25491</v>
      </c>
      <c r="K17" s="14">
        <v>6</v>
      </c>
      <c r="L17" s="14">
        <v>0</v>
      </c>
    </row>
    <row r="18" spans="2:12" x14ac:dyDescent="0.3">
      <c r="B18" s="14">
        <v>15</v>
      </c>
      <c r="C18" s="45" t="s">
        <v>18</v>
      </c>
      <c r="D18" s="14">
        <v>15</v>
      </c>
      <c r="E18" s="14">
        <v>2</v>
      </c>
      <c r="F18" s="14">
        <v>0</v>
      </c>
      <c r="G18" s="14">
        <v>13</v>
      </c>
      <c r="H18" s="14">
        <v>24003</v>
      </c>
      <c r="I18" s="14" t="s">
        <v>32</v>
      </c>
      <c r="J18" s="14">
        <v>25937</v>
      </c>
      <c r="K18" s="14">
        <v>4</v>
      </c>
    </row>
    <row r="19" spans="2:12" x14ac:dyDescent="0.3">
      <c r="B19" s="14">
        <v>16</v>
      </c>
      <c r="C19" s="45" t="s">
        <v>16</v>
      </c>
      <c r="D19" s="14">
        <v>15</v>
      </c>
      <c r="E19" s="14">
        <v>1</v>
      </c>
      <c r="F19" s="14">
        <v>0</v>
      </c>
      <c r="G19" s="14">
        <v>14</v>
      </c>
      <c r="H19" s="14">
        <v>23971</v>
      </c>
      <c r="I19" s="14" t="s">
        <v>32</v>
      </c>
      <c r="J19" s="14">
        <v>25928</v>
      </c>
      <c r="K19" s="14">
        <v>2</v>
      </c>
    </row>
  </sheetData>
  <mergeCells count="2">
    <mergeCell ref="B2:L2"/>
    <mergeCell ref="H3:J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4102-EA8E-49CE-92FA-DACA1DD9E819}">
  <dimension ref="A1:R17"/>
  <sheetViews>
    <sheetView workbookViewId="0">
      <selection activeCell="D21" sqref="D21"/>
    </sheetView>
  </sheetViews>
  <sheetFormatPr defaultRowHeight="14.4" x14ac:dyDescent="0.3"/>
  <cols>
    <col min="2" max="2" width="10.5546875" bestFit="1" customWidth="1"/>
    <col min="3" max="17" width="9.5546875" bestFit="1" customWidth="1"/>
  </cols>
  <sheetData>
    <row r="1" spans="1:18" ht="57" x14ac:dyDescent="0.3">
      <c r="A1" s="54" t="str">
        <f>[1]Tab_1!O1</f>
        <v>Turnaj 1</v>
      </c>
      <c r="B1" s="55"/>
      <c r="C1" s="19" t="s">
        <v>11</v>
      </c>
      <c r="D1" s="19" t="s">
        <v>14</v>
      </c>
      <c r="E1" s="19" t="s">
        <v>12</v>
      </c>
      <c r="F1" s="19" t="s">
        <v>8</v>
      </c>
      <c r="G1" s="19" t="s">
        <v>7</v>
      </c>
      <c r="H1" s="19" t="s">
        <v>17</v>
      </c>
      <c r="I1" s="19" t="s">
        <v>10</v>
      </c>
      <c r="J1" s="19" t="s">
        <v>6</v>
      </c>
      <c r="K1" s="19" t="s">
        <v>9</v>
      </c>
      <c r="L1" s="19" t="s">
        <v>5</v>
      </c>
      <c r="M1" s="19" t="s">
        <v>19</v>
      </c>
      <c r="N1" s="19" t="s">
        <v>20</v>
      </c>
      <c r="O1" s="19" t="s">
        <v>15</v>
      </c>
      <c r="P1" s="19" t="s">
        <v>13</v>
      </c>
      <c r="Q1" s="19" t="s">
        <v>18</v>
      </c>
      <c r="R1" s="19" t="s">
        <v>16</v>
      </c>
    </row>
    <row r="2" spans="1:18" x14ac:dyDescent="0.3">
      <c r="A2" s="20">
        <v>1</v>
      </c>
      <c r="B2" s="21" t="s">
        <v>11</v>
      </c>
      <c r="C2" s="22"/>
      <c r="D2" s="23" t="s">
        <v>234</v>
      </c>
      <c r="E2" s="23" t="s">
        <v>81</v>
      </c>
      <c r="F2" s="23" t="s">
        <v>54</v>
      </c>
      <c r="G2" s="23" t="s">
        <v>235</v>
      </c>
      <c r="H2" s="23" t="s">
        <v>154</v>
      </c>
      <c r="I2" s="23" t="s">
        <v>53</v>
      </c>
      <c r="J2" s="23" t="s">
        <v>236</v>
      </c>
      <c r="K2" s="23" t="s">
        <v>120</v>
      </c>
      <c r="L2" s="23" t="s">
        <v>92</v>
      </c>
      <c r="M2" s="23" t="s">
        <v>255</v>
      </c>
      <c r="N2" s="23" t="s">
        <v>183</v>
      </c>
      <c r="O2" s="23" t="s">
        <v>130</v>
      </c>
      <c r="P2" s="23" t="s">
        <v>228</v>
      </c>
      <c r="Q2" s="23" t="s">
        <v>306</v>
      </c>
      <c r="R2" s="23" t="s">
        <v>261</v>
      </c>
    </row>
    <row r="3" spans="1:18" x14ac:dyDescent="0.3">
      <c r="A3" s="20">
        <v>2</v>
      </c>
      <c r="B3" s="21" t="s">
        <v>14</v>
      </c>
      <c r="C3" s="23" t="s">
        <v>232</v>
      </c>
      <c r="D3" s="22"/>
      <c r="E3" s="23" t="s">
        <v>144</v>
      </c>
      <c r="F3" s="23" t="s">
        <v>152</v>
      </c>
      <c r="G3" s="23" t="s">
        <v>307</v>
      </c>
      <c r="H3" s="23" t="s">
        <v>44</v>
      </c>
      <c r="I3" s="23" t="s">
        <v>233</v>
      </c>
      <c r="J3" s="23" t="s">
        <v>153</v>
      </c>
      <c r="K3" s="23" t="s">
        <v>290</v>
      </c>
      <c r="L3" s="23" t="s">
        <v>179</v>
      </c>
      <c r="M3" s="23" t="s">
        <v>76</v>
      </c>
      <c r="N3" s="23" t="s">
        <v>100</v>
      </c>
      <c r="O3" s="23" t="s">
        <v>45</v>
      </c>
      <c r="P3" s="23" t="s">
        <v>46</v>
      </c>
      <c r="Q3" s="23" t="s">
        <v>207</v>
      </c>
      <c r="R3" s="23" t="s">
        <v>166</v>
      </c>
    </row>
    <row r="4" spans="1:18" x14ac:dyDescent="0.3">
      <c r="A4" s="20">
        <v>3</v>
      </c>
      <c r="B4" s="21" t="s">
        <v>12</v>
      </c>
      <c r="C4" s="23" t="s">
        <v>79</v>
      </c>
      <c r="D4" s="23" t="s">
        <v>143</v>
      </c>
      <c r="E4" s="22"/>
      <c r="F4" s="23" t="s">
        <v>263</v>
      </c>
      <c r="G4" s="23" t="s">
        <v>304</v>
      </c>
      <c r="H4" s="23" t="s">
        <v>80</v>
      </c>
      <c r="I4" s="23" t="s">
        <v>168</v>
      </c>
      <c r="J4" s="23" t="s">
        <v>237</v>
      </c>
      <c r="K4" s="23" t="s">
        <v>308</v>
      </c>
      <c r="L4" s="23" t="s">
        <v>181</v>
      </c>
      <c r="M4" s="23" t="s">
        <v>91</v>
      </c>
      <c r="N4" s="23" t="s">
        <v>99</v>
      </c>
      <c r="O4" s="23" t="s">
        <v>309</v>
      </c>
      <c r="P4" s="23" t="s">
        <v>65</v>
      </c>
      <c r="Q4" s="23" t="s">
        <v>118</v>
      </c>
      <c r="R4" s="23" t="s">
        <v>208</v>
      </c>
    </row>
    <row r="5" spans="1:18" x14ac:dyDescent="0.3">
      <c r="A5" s="20">
        <v>4</v>
      </c>
      <c r="B5" s="21" t="s">
        <v>8</v>
      </c>
      <c r="C5" s="23" t="s">
        <v>57</v>
      </c>
      <c r="D5" s="23" t="s">
        <v>151</v>
      </c>
      <c r="E5" s="23" t="s">
        <v>262</v>
      </c>
      <c r="F5" s="22"/>
      <c r="G5" s="23" t="s">
        <v>58</v>
      </c>
      <c r="H5" s="23" t="s">
        <v>109</v>
      </c>
      <c r="I5" s="23" t="s">
        <v>177</v>
      </c>
      <c r="J5" s="23" t="s">
        <v>178</v>
      </c>
      <c r="K5" s="23" t="s">
        <v>165</v>
      </c>
      <c r="L5" s="23" t="s">
        <v>231</v>
      </c>
      <c r="M5" s="23" t="s">
        <v>108</v>
      </c>
      <c r="N5" s="23" t="s">
        <v>119</v>
      </c>
      <c r="O5" s="23" t="s">
        <v>93</v>
      </c>
      <c r="P5" s="23" t="s">
        <v>206</v>
      </c>
      <c r="Q5" s="23" t="s">
        <v>142</v>
      </c>
      <c r="R5" s="23" t="s">
        <v>59</v>
      </c>
    </row>
    <row r="6" spans="1:18" x14ac:dyDescent="0.3">
      <c r="A6" s="20">
        <v>5</v>
      </c>
      <c r="B6" s="21" t="s">
        <v>7</v>
      </c>
      <c r="C6" s="23" t="s">
        <v>238</v>
      </c>
      <c r="D6" s="23" t="s">
        <v>310</v>
      </c>
      <c r="E6" s="23" t="s">
        <v>305</v>
      </c>
      <c r="F6" s="23" t="s">
        <v>55</v>
      </c>
      <c r="G6" s="22"/>
      <c r="H6" s="23" t="s">
        <v>129</v>
      </c>
      <c r="I6" s="23" t="s">
        <v>239</v>
      </c>
      <c r="J6" s="23" t="s">
        <v>82</v>
      </c>
      <c r="K6" s="23" t="s">
        <v>121</v>
      </c>
      <c r="L6" s="23" t="s">
        <v>56</v>
      </c>
      <c r="M6" s="23" t="s">
        <v>128</v>
      </c>
      <c r="N6" s="23" t="s">
        <v>141</v>
      </c>
      <c r="O6" s="23" t="s">
        <v>110</v>
      </c>
      <c r="P6" s="23" t="s">
        <v>264</v>
      </c>
      <c r="Q6" s="23" t="s">
        <v>150</v>
      </c>
      <c r="R6" s="23" t="s">
        <v>180</v>
      </c>
    </row>
    <row r="7" spans="1:18" x14ac:dyDescent="0.3">
      <c r="A7" s="20">
        <v>6</v>
      </c>
      <c r="B7" s="21" t="s">
        <v>17</v>
      </c>
      <c r="C7" s="23" t="s">
        <v>157</v>
      </c>
      <c r="D7" s="23" t="s">
        <v>60</v>
      </c>
      <c r="E7" s="23" t="s">
        <v>85</v>
      </c>
      <c r="F7" s="23" t="s">
        <v>112</v>
      </c>
      <c r="G7" s="23" t="s">
        <v>134</v>
      </c>
      <c r="H7" s="22"/>
      <c r="I7" s="23" t="s">
        <v>95</v>
      </c>
      <c r="J7" s="23" t="s">
        <v>61</v>
      </c>
      <c r="K7" s="23" t="s">
        <v>266</v>
      </c>
      <c r="L7" s="23" t="s">
        <v>215</v>
      </c>
      <c r="M7" s="23" t="s">
        <v>246</v>
      </c>
      <c r="N7" s="23" t="s">
        <v>291</v>
      </c>
      <c r="O7" s="23" t="s">
        <v>216</v>
      </c>
      <c r="P7" s="23" t="s">
        <v>187</v>
      </c>
      <c r="Q7" s="23" t="s">
        <v>324</v>
      </c>
      <c r="R7" s="23" t="s">
        <v>247</v>
      </c>
    </row>
    <row r="8" spans="1:18" x14ac:dyDescent="0.3">
      <c r="A8" s="20">
        <v>7</v>
      </c>
      <c r="B8" s="21" t="s">
        <v>10</v>
      </c>
      <c r="C8" s="23" t="s">
        <v>50</v>
      </c>
      <c r="D8" s="23" t="s">
        <v>243</v>
      </c>
      <c r="E8" s="23" t="s">
        <v>167</v>
      </c>
      <c r="F8" s="23" t="s">
        <v>182</v>
      </c>
      <c r="G8" s="23" t="s">
        <v>244</v>
      </c>
      <c r="H8" s="23" t="s">
        <v>90</v>
      </c>
      <c r="I8" s="22"/>
      <c r="J8" s="23" t="s">
        <v>212</v>
      </c>
      <c r="K8" s="23" t="s">
        <v>52</v>
      </c>
      <c r="L8" s="23" t="s">
        <v>265</v>
      </c>
      <c r="M8" s="23" t="s">
        <v>98</v>
      </c>
      <c r="N8" s="23" t="s">
        <v>117</v>
      </c>
      <c r="O8" s="23" t="s">
        <v>51</v>
      </c>
      <c r="P8" s="23" t="s">
        <v>78</v>
      </c>
      <c r="Q8" s="23" t="s">
        <v>245</v>
      </c>
      <c r="R8" s="23" t="s">
        <v>140</v>
      </c>
    </row>
    <row r="9" spans="1:18" x14ac:dyDescent="0.3">
      <c r="A9" s="20">
        <v>8</v>
      </c>
      <c r="B9" s="21" t="s">
        <v>6</v>
      </c>
      <c r="C9" s="23" t="s">
        <v>240</v>
      </c>
      <c r="D9" s="23" t="s">
        <v>155</v>
      </c>
      <c r="E9" s="23" t="s">
        <v>241</v>
      </c>
      <c r="F9" s="23" t="s">
        <v>184</v>
      </c>
      <c r="G9" s="23" t="s">
        <v>77</v>
      </c>
      <c r="H9" s="23" t="s">
        <v>47</v>
      </c>
      <c r="I9" s="23" t="s">
        <v>209</v>
      </c>
      <c r="J9" s="22"/>
      <c r="K9" s="23" t="s">
        <v>242</v>
      </c>
      <c r="L9" s="23" t="s">
        <v>49</v>
      </c>
      <c r="M9" s="23" t="s">
        <v>210</v>
      </c>
      <c r="N9" s="23" t="s">
        <v>131</v>
      </c>
      <c r="O9" s="23" t="s">
        <v>48</v>
      </c>
      <c r="P9" s="23" t="s">
        <v>256</v>
      </c>
      <c r="Q9" s="23" t="s">
        <v>169</v>
      </c>
      <c r="R9" s="23" t="s">
        <v>211</v>
      </c>
    </row>
    <row r="10" spans="1:18" x14ac:dyDescent="0.3">
      <c r="A10" s="42">
        <v>9</v>
      </c>
      <c r="B10" s="43" t="s">
        <v>9</v>
      </c>
      <c r="C10" s="44" t="s">
        <v>125</v>
      </c>
      <c r="D10" s="44" t="s">
        <v>295</v>
      </c>
      <c r="E10" s="44" t="s">
        <v>311</v>
      </c>
      <c r="F10" s="44" t="s">
        <v>173</v>
      </c>
      <c r="G10" s="44" t="s">
        <v>126</v>
      </c>
      <c r="H10" s="44" t="s">
        <v>268</v>
      </c>
      <c r="I10" s="44" t="s">
        <v>74</v>
      </c>
      <c r="J10" s="44" t="s">
        <v>249</v>
      </c>
      <c r="K10" s="44"/>
      <c r="L10" s="44" t="s">
        <v>296</v>
      </c>
      <c r="M10" s="44" t="s">
        <v>147</v>
      </c>
      <c r="N10" s="44" t="s">
        <v>161</v>
      </c>
      <c r="O10" s="44" t="s">
        <v>217</v>
      </c>
      <c r="P10" s="44" t="s">
        <v>136</v>
      </c>
      <c r="Q10" s="44" t="s">
        <v>185</v>
      </c>
      <c r="R10" s="44" t="s">
        <v>186</v>
      </c>
    </row>
    <row r="11" spans="1:18" x14ac:dyDescent="0.3">
      <c r="A11" s="42">
        <v>10</v>
      </c>
      <c r="B11" s="43" t="s">
        <v>5</v>
      </c>
      <c r="C11" s="44" t="s">
        <v>97</v>
      </c>
      <c r="D11" s="44" t="s">
        <v>188</v>
      </c>
      <c r="E11" s="44" t="s">
        <v>189</v>
      </c>
      <c r="F11" s="44" t="s">
        <v>250</v>
      </c>
      <c r="G11" s="44" t="s">
        <v>73</v>
      </c>
      <c r="H11" s="44" t="s">
        <v>218</v>
      </c>
      <c r="I11" s="44" t="s">
        <v>267</v>
      </c>
      <c r="J11" s="44" t="s">
        <v>72</v>
      </c>
      <c r="K11" s="44" t="s">
        <v>292</v>
      </c>
      <c r="L11" s="44"/>
      <c r="M11" s="44" t="s">
        <v>135</v>
      </c>
      <c r="N11" s="44" t="s">
        <v>293</v>
      </c>
      <c r="O11" s="44" t="s">
        <v>219</v>
      </c>
      <c r="P11" s="44" t="s">
        <v>113</v>
      </c>
      <c r="Q11" s="44" t="s">
        <v>258</v>
      </c>
      <c r="R11" s="44" t="s">
        <v>156</v>
      </c>
    </row>
    <row r="12" spans="1:18" x14ac:dyDescent="0.3">
      <c r="A12" s="42">
        <v>11</v>
      </c>
      <c r="B12" s="43" t="s">
        <v>19</v>
      </c>
      <c r="C12" s="44" t="s">
        <v>257</v>
      </c>
      <c r="D12" s="44" t="s">
        <v>83</v>
      </c>
      <c r="E12" s="44" t="s">
        <v>94</v>
      </c>
      <c r="F12" s="44" t="s">
        <v>111</v>
      </c>
      <c r="G12" s="44" t="s">
        <v>132</v>
      </c>
      <c r="H12" s="44" t="s">
        <v>248</v>
      </c>
      <c r="I12" s="44" t="s">
        <v>101</v>
      </c>
      <c r="J12" s="44" t="s">
        <v>213</v>
      </c>
      <c r="K12" s="44" t="s">
        <v>145</v>
      </c>
      <c r="L12" s="44" t="s">
        <v>133</v>
      </c>
      <c r="M12" s="44"/>
      <c r="N12" s="44" t="s">
        <v>64</v>
      </c>
      <c r="O12" s="44" t="s">
        <v>170</v>
      </c>
      <c r="P12" s="44" t="s">
        <v>294</v>
      </c>
      <c r="Q12" s="44" t="s">
        <v>214</v>
      </c>
      <c r="R12" s="44" t="s">
        <v>84</v>
      </c>
    </row>
    <row r="13" spans="1:18" x14ac:dyDescent="0.3">
      <c r="A13" s="20">
        <v>12</v>
      </c>
      <c r="B13" s="21" t="s">
        <v>20</v>
      </c>
      <c r="C13" s="23" t="s">
        <v>193</v>
      </c>
      <c r="D13" s="23" t="s">
        <v>105</v>
      </c>
      <c r="E13" s="23" t="s">
        <v>104</v>
      </c>
      <c r="F13" s="23" t="s">
        <v>124</v>
      </c>
      <c r="G13" s="23" t="s">
        <v>149</v>
      </c>
      <c r="H13" s="23" t="s">
        <v>297</v>
      </c>
      <c r="I13" s="23" t="s">
        <v>123</v>
      </c>
      <c r="J13" s="23" t="s">
        <v>137</v>
      </c>
      <c r="K13" s="23" t="s">
        <v>159</v>
      </c>
      <c r="L13" s="23" t="s">
        <v>298</v>
      </c>
      <c r="M13" s="23" t="s">
        <v>75</v>
      </c>
      <c r="N13" s="22"/>
      <c r="O13" s="23" t="s">
        <v>299</v>
      </c>
      <c r="P13" s="23" t="s">
        <v>251</v>
      </c>
      <c r="Q13" s="23" t="s">
        <v>89</v>
      </c>
      <c r="R13" s="23" t="s">
        <v>203</v>
      </c>
    </row>
    <row r="14" spans="1:18" x14ac:dyDescent="0.3">
      <c r="A14" s="20">
        <v>13</v>
      </c>
      <c r="B14" s="21" t="s">
        <v>13</v>
      </c>
      <c r="C14" s="23" t="s">
        <v>138</v>
      </c>
      <c r="D14" s="23" t="s">
        <v>66</v>
      </c>
      <c r="E14" s="23" t="s">
        <v>312</v>
      </c>
      <c r="F14" s="23" t="s">
        <v>96</v>
      </c>
      <c r="G14" s="23" t="s">
        <v>114</v>
      </c>
      <c r="H14" s="23" t="s">
        <v>220</v>
      </c>
      <c r="I14" s="23" t="s">
        <v>68</v>
      </c>
      <c r="J14" s="23" t="s">
        <v>67</v>
      </c>
      <c r="K14" s="23" t="s">
        <v>221</v>
      </c>
      <c r="L14" s="23" t="s">
        <v>222</v>
      </c>
      <c r="M14" s="23" t="s">
        <v>172</v>
      </c>
      <c r="N14" s="23" t="s">
        <v>301</v>
      </c>
      <c r="O14" s="22"/>
      <c r="P14" s="23" t="s">
        <v>163</v>
      </c>
      <c r="Q14" s="23" t="s">
        <v>190</v>
      </c>
      <c r="R14" s="23" t="s">
        <v>343</v>
      </c>
    </row>
    <row r="15" spans="1:18" x14ac:dyDescent="0.3">
      <c r="A15" s="20">
        <v>14</v>
      </c>
      <c r="B15" s="21" t="s">
        <v>15</v>
      </c>
      <c r="C15" s="23" t="s">
        <v>229</v>
      </c>
      <c r="D15" s="23" t="s">
        <v>69</v>
      </c>
      <c r="E15" s="23" t="s">
        <v>71</v>
      </c>
      <c r="F15" s="23" t="s">
        <v>227</v>
      </c>
      <c r="G15" s="23" t="s">
        <v>269</v>
      </c>
      <c r="H15" s="23" t="s">
        <v>196</v>
      </c>
      <c r="I15" s="23" t="s">
        <v>88</v>
      </c>
      <c r="J15" s="23" t="s">
        <v>259</v>
      </c>
      <c r="K15" s="23" t="s">
        <v>139</v>
      </c>
      <c r="L15" s="23" t="s">
        <v>115</v>
      </c>
      <c r="M15" s="23" t="s">
        <v>300</v>
      </c>
      <c r="N15" s="23" t="s">
        <v>254</v>
      </c>
      <c r="O15" s="23" t="s">
        <v>160</v>
      </c>
      <c r="P15" s="22"/>
      <c r="Q15" s="23" t="s">
        <v>322</v>
      </c>
      <c r="R15" s="23" t="s">
        <v>70</v>
      </c>
    </row>
    <row r="16" spans="1:18" x14ac:dyDescent="0.3">
      <c r="A16" s="20">
        <v>15</v>
      </c>
      <c r="B16" s="21" t="s">
        <v>18</v>
      </c>
      <c r="C16" s="23" t="s">
        <v>313</v>
      </c>
      <c r="D16" s="23" t="s">
        <v>223</v>
      </c>
      <c r="E16" s="23" t="s">
        <v>122</v>
      </c>
      <c r="F16" s="23" t="s">
        <v>146</v>
      </c>
      <c r="G16" s="23" t="s">
        <v>158</v>
      </c>
      <c r="H16" s="23" t="s">
        <v>325</v>
      </c>
      <c r="I16" s="23" t="s">
        <v>252</v>
      </c>
      <c r="J16" s="23" t="s">
        <v>171</v>
      </c>
      <c r="K16" s="23" t="s">
        <v>191</v>
      </c>
      <c r="L16" s="23" t="s">
        <v>260</v>
      </c>
      <c r="M16" s="23" t="s">
        <v>224</v>
      </c>
      <c r="N16" s="23" t="s">
        <v>87</v>
      </c>
      <c r="O16" s="23" t="s">
        <v>192</v>
      </c>
      <c r="P16" s="23" t="s">
        <v>323</v>
      </c>
      <c r="Q16" s="22"/>
      <c r="R16" s="23" t="s">
        <v>102</v>
      </c>
    </row>
    <row r="17" spans="1:18" x14ac:dyDescent="0.3">
      <c r="A17" s="20">
        <v>16</v>
      </c>
      <c r="B17" s="21" t="s">
        <v>16</v>
      </c>
      <c r="C17" s="23" t="s">
        <v>270</v>
      </c>
      <c r="D17" s="23" t="s">
        <v>174</v>
      </c>
      <c r="E17" s="23" t="s">
        <v>225</v>
      </c>
      <c r="F17" s="23" t="s">
        <v>62</v>
      </c>
      <c r="G17" s="23" t="s">
        <v>194</v>
      </c>
      <c r="H17" s="23" t="s">
        <v>253</v>
      </c>
      <c r="I17" s="23" t="s">
        <v>148</v>
      </c>
      <c r="J17" s="23" t="s">
        <v>226</v>
      </c>
      <c r="K17" s="23" t="s">
        <v>195</v>
      </c>
      <c r="L17" s="23" t="s">
        <v>162</v>
      </c>
      <c r="M17" s="23" t="s">
        <v>86</v>
      </c>
      <c r="N17" s="23" t="s">
        <v>204</v>
      </c>
      <c r="O17" s="23" t="s">
        <v>344</v>
      </c>
      <c r="P17" s="23" t="s">
        <v>63</v>
      </c>
      <c r="Q17" s="23" t="s">
        <v>103</v>
      </c>
      <c r="R17" s="22"/>
    </row>
  </sheetData>
  <mergeCells count="1">
    <mergeCell ref="A1:B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E2AD-D3B1-4844-8D32-325B64C8A7A6}">
  <dimension ref="A1:K28"/>
  <sheetViews>
    <sheetView workbookViewId="0">
      <selection activeCell="G20" sqref="G20"/>
    </sheetView>
  </sheetViews>
  <sheetFormatPr defaultRowHeight="14.4" x14ac:dyDescent="0.3"/>
  <cols>
    <col min="1" max="1" width="7" customWidth="1"/>
    <col min="4" max="4" width="7.6640625" customWidth="1"/>
    <col min="5" max="5" width="12.33203125" customWidth="1"/>
    <col min="6" max="6" width="7.109375" customWidth="1"/>
    <col min="8" max="8" width="7.6640625" customWidth="1"/>
  </cols>
  <sheetData>
    <row r="1" spans="1:11" ht="27.75" customHeight="1" x14ac:dyDescent="0.3">
      <c r="A1" s="27" t="s">
        <v>271</v>
      </c>
      <c r="B1" s="27"/>
      <c r="C1" s="27"/>
      <c r="D1" s="27" t="s">
        <v>271</v>
      </c>
      <c r="E1" s="27"/>
      <c r="F1" s="27" t="s">
        <v>271</v>
      </c>
      <c r="G1" s="27"/>
      <c r="H1" s="27" t="s">
        <v>271</v>
      </c>
      <c r="I1" s="27"/>
      <c r="J1" s="27"/>
      <c r="K1" s="27"/>
    </row>
    <row r="2" spans="1:11" x14ac:dyDescent="0.3">
      <c r="A2" s="56">
        <v>1</v>
      </c>
      <c r="B2" s="28" t="s">
        <v>274</v>
      </c>
      <c r="C2" s="28" t="s">
        <v>314</v>
      </c>
      <c r="D2" s="29"/>
      <c r="F2" s="29"/>
    </row>
    <row r="3" spans="1:11" x14ac:dyDescent="0.3">
      <c r="A3" s="56"/>
      <c r="B3" s="28" t="s">
        <v>272</v>
      </c>
      <c r="C3" s="28" t="s">
        <v>315</v>
      </c>
      <c r="D3" s="29"/>
      <c r="F3" s="29"/>
    </row>
    <row r="4" spans="1:11" x14ac:dyDescent="0.3">
      <c r="A4" s="30"/>
      <c r="D4" s="29">
        <v>9</v>
      </c>
      <c r="E4" t="s">
        <v>363</v>
      </c>
      <c r="F4" s="29"/>
    </row>
    <row r="5" spans="1:11" x14ac:dyDescent="0.3">
      <c r="A5" s="56">
        <v>2</v>
      </c>
      <c r="B5" t="s">
        <v>280</v>
      </c>
      <c r="C5" t="s">
        <v>317</v>
      </c>
      <c r="D5" s="29"/>
      <c r="F5" s="29"/>
    </row>
    <row r="6" spans="1:11" x14ac:dyDescent="0.3">
      <c r="A6" s="56"/>
      <c r="B6" t="s">
        <v>281</v>
      </c>
      <c r="C6" t="s">
        <v>19</v>
      </c>
      <c r="D6" s="29"/>
      <c r="F6" s="29"/>
    </row>
    <row r="7" spans="1:11" x14ac:dyDescent="0.3">
      <c r="A7" s="30"/>
      <c r="D7" s="29"/>
      <c r="F7" s="29">
        <v>13</v>
      </c>
      <c r="G7" t="s">
        <v>373</v>
      </c>
      <c r="H7" s="29"/>
    </row>
    <row r="8" spans="1:11" x14ac:dyDescent="0.3">
      <c r="A8" s="56">
        <v>3</v>
      </c>
      <c r="B8" t="s">
        <v>286</v>
      </c>
      <c r="C8" t="s">
        <v>326</v>
      </c>
      <c r="D8" s="29"/>
      <c r="F8" s="29"/>
      <c r="H8" s="29"/>
    </row>
    <row r="9" spans="1:11" x14ac:dyDescent="0.3">
      <c r="A9" s="56"/>
      <c r="B9" t="s">
        <v>287</v>
      </c>
      <c r="C9" t="s">
        <v>9</v>
      </c>
      <c r="D9" s="29"/>
      <c r="F9" s="29"/>
      <c r="H9" s="29"/>
    </row>
    <row r="10" spans="1:11" x14ac:dyDescent="0.3">
      <c r="A10" s="30"/>
      <c r="D10" s="29">
        <v>10</v>
      </c>
      <c r="E10" t="s">
        <v>372</v>
      </c>
      <c r="F10" s="29"/>
      <c r="H10" s="29"/>
    </row>
    <row r="11" spans="1:11" x14ac:dyDescent="0.3">
      <c r="A11" s="56">
        <v>4</v>
      </c>
      <c r="B11" s="28" t="s">
        <v>278</v>
      </c>
      <c r="C11" s="28" t="s">
        <v>8</v>
      </c>
      <c r="D11" s="29"/>
      <c r="F11" s="29"/>
      <c r="H11" s="29">
        <v>15</v>
      </c>
      <c r="I11" t="s">
        <v>302</v>
      </c>
    </row>
    <row r="12" spans="1:11" x14ac:dyDescent="0.3">
      <c r="A12" s="56"/>
      <c r="B12" s="28" t="s">
        <v>279</v>
      </c>
      <c r="C12" s="28" t="s">
        <v>13</v>
      </c>
      <c r="D12" s="29"/>
      <c r="F12" s="29"/>
      <c r="H12" s="29"/>
    </row>
    <row r="13" spans="1:11" x14ac:dyDescent="0.3">
      <c r="A13" s="30"/>
      <c r="D13" s="29"/>
      <c r="F13" s="29"/>
      <c r="H13" s="29">
        <v>16</v>
      </c>
      <c r="I13" t="s">
        <v>303</v>
      </c>
    </row>
    <row r="14" spans="1:11" x14ac:dyDescent="0.3">
      <c r="A14" s="56">
        <v>5</v>
      </c>
      <c r="B14" s="28" t="s">
        <v>276</v>
      </c>
      <c r="C14" s="28" t="s">
        <v>12</v>
      </c>
      <c r="D14" s="29"/>
      <c r="F14" s="29"/>
      <c r="H14" s="29"/>
    </row>
    <row r="15" spans="1:11" x14ac:dyDescent="0.3">
      <c r="A15" s="56"/>
      <c r="B15" s="28" t="s">
        <v>277</v>
      </c>
      <c r="C15" s="28" t="s">
        <v>345</v>
      </c>
      <c r="D15" s="29"/>
      <c r="F15" s="29"/>
      <c r="H15" s="29"/>
    </row>
    <row r="16" spans="1:11" x14ac:dyDescent="0.3">
      <c r="A16" s="30"/>
      <c r="D16" s="29">
        <v>11</v>
      </c>
      <c r="E16" t="s">
        <v>368</v>
      </c>
      <c r="F16" s="29"/>
      <c r="H16" s="29"/>
    </row>
    <row r="17" spans="1:8" x14ac:dyDescent="0.3">
      <c r="A17" s="56">
        <v>6</v>
      </c>
      <c r="B17" t="s">
        <v>282</v>
      </c>
      <c r="C17" t="s">
        <v>17</v>
      </c>
      <c r="D17" s="29"/>
      <c r="F17" s="29"/>
      <c r="H17" s="29"/>
    </row>
    <row r="18" spans="1:8" x14ac:dyDescent="0.3">
      <c r="A18" s="56"/>
      <c r="B18" t="s">
        <v>283</v>
      </c>
      <c r="C18" t="s">
        <v>20</v>
      </c>
      <c r="D18" s="29"/>
      <c r="F18" s="29"/>
    </row>
    <row r="19" spans="1:8" x14ac:dyDescent="0.3">
      <c r="A19" s="30"/>
      <c r="D19" s="29"/>
      <c r="F19" s="29">
        <v>14</v>
      </c>
      <c r="G19" t="s">
        <v>378</v>
      </c>
    </row>
    <row r="20" spans="1:8" x14ac:dyDescent="0.3">
      <c r="A20" s="56">
        <v>7</v>
      </c>
      <c r="B20" t="s">
        <v>284</v>
      </c>
      <c r="C20" t="s">
        <v>327</v>
      </c>
      <c r="D20" s="29"/>
      <c r="F20" s="29"/>
    </row>
    <row r="21" spans="1:8" x14ac:dyDescent="0.3">
      <c r="A21" s="56"/>
      <c r="B21" t="s">
        <v>285</v>
      </c>
      <c r="C21" t="s">
        <v>5</v>
      </c>
      <c r="D21" s="29"/>
      <c r="F21" s="29"/>
    </row>
    <row r="22" spans="1:8" x14ac:dyDescent="0.3">
      <c r="A22" s="30"/>
      <c r="D22" s="29">
        <v>12</v>
      </c>
      <c r="E22" t="s">
        <v>370</v>
      </c>
      <c r="F22" s="29"/>
    </row>
    <row r="23" spans="1:8" x14ac:dyDescent="0.3">
      <c r="A23" s="56">
        <v>8</v>
      </c>
      <c r="B23" s="28" t="s">
        <v>275</v>
      </c>
      <c r="C23" s="28" t="s">
        <v>14</v>
      </c>
      <c r="D23" s="29"/>
      <c r="F23" s="29"/>
    </row>
    <row r="24" spans="1:8" x14ac:dyDescent="0.3">
      <c r="A24" s="56"/>
      <c r="B24" s="28" t="s">
        <v>273</v>
      </c>
      <c r="C24" s="28" t="s">
        <v>18</v>
      </c>
      <c r="D24" s="29"/>
      <c r="F24" s="29"/>
    </row>
    <row r="25" spans="1:8" x14ac:dyDescent="0.3">
      <c r="D25" s="29"/>
      <c r="F25" s="29"/>
    </row>
    <row r="26" spans="1:8" x14ac:dyDescent="0.3">
      <c r="D26" s="29"/>
    </row>
    <row r="27" spans="1:8" x14ac:dyDescent="0.3">
      <c r="D27" s="29"/>
    </row>
    <row r="28" spans="1:8" x14ac:dyDescent="0.3">
      <c r="D28" s="29"/>
    </row>
  </sheetData>
  <mergeCells count="8">
    <mergeCell ref="A20:A21"/>
    <mergeCell ref="A23:A24"/>
    <mergeCell ref="A2:A3"/>
    <mergeCell ref="A5:A6"/>
    <mergeCell ref="A8:A9"/>
    <mergeCell ref="A11:A12"/>
    <mergeCell ref="A14:A15"/>
    <mergeCell ref="A17:A1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671D7-9636-4A6A-A5E6-49D13C7D1A06}">
  <dimension ref="A2:B26"/>
  <sheetViews>
    <sheetView topLeftCell="A3" workbookViewId="0">
      <selection activeCell="B27" sqref="B27"/>
    </sheetView>
  </sheetViews>
  <sheetFormatPr defaultRowHeight="14.4" x14ac:dyDescent="0.3"/>
  <sheetData>
    <row r="2" spans="1:2" ht="21" x14ac:dyDescent="0.3">
      <c r="B2" s="8" t="s">
        <v>31</v>
      </c>
    </row>
    <row r="3" spans="1:2" x14ac:dyDescent="0.3">
      <c r="B3" s="9" t="s">
        <v>21</v>
      </c>
    </row>
    <row r="4" spans="1:2" x14ac:dyDescent="0.3">
      <c r="B4" s="9" t="s">
        <v>22</v>
      </c>
    </row>
    <row r="5" spans="1:2" x14ac:dyDescent="0.3">
      <c r="B5" s="9" t="s">
        <v>23</v>
      </c>
    </row>
    <row r="6" spans="1:2" x14ac:dyDescent="0.3">
      <c r="B6" s="9" t="s">
        <v>24</v>
      </c>
    </row>
    <row r="7" spans="1:2" x14ac:dyDescent="0.3">
      <c r="B7" s="9" t="s">
        <v>25</v>
      </c>
    </row>
    <row r="8" spans="1:2" x14ac:dyDescent="0.3">
      <c r="B8" s="9" t="s">
        <v>26</v>
      </c>
    </row>
    <row r="9" spans="1:2" x14ac:dyDescent="0.3">
      <c r="B9" s="9" t="s">
        <v>33</v>
      </c>
    </row>
    <row r="10" spans="1:2" x14ac:dyDescent="0.3">
      <c r="B10" s="9" t="s">
        <v>43</v>
      </c>
    </row>
    <row r="11" spans="1:2" x14ac:dyDescent="0.3">
      <c r="B11" s="9" t="s">
        <v>29</v>
      </c>
    </row>
    <row r="12" spans="1:2" x14ac:dyDescent="0.3">
      <c r="B12" s="9" t="s">
        <v>30</v>
      </c>
    </row>
    <row r="13" spans="1:2" x14ac:dyDescent="0.3">
      <c r="B13" s="9" t="s">
        <v>27</v>
      </c>
    </row>
    <row r="14" spans="1:2" x14ac:dyDescent="0.3">
      <c r="B14" s="10" t="s">
        <v>28</v>
      </c>
    </row>
    <row r="15" spans="1:2" x14ac:dyDescent="0.3">
      <c r="B15" s="9"/>
    </row>
    <row r="16" spans="1:2" ht="21" x14ac:dyDescent="0.3">
      <c r="A16" s="46" t="s">
        <v>356</v>
      </c>
      <c r="B16" s="8"/>
    </row>
    <row r="17" spans="2:2" x14ac:dyDescent="0.3">
      <c r="B17" t="s">
        <v>347</v>
      </c>
    </row>
    <row r="18" spans="2:2" x14ac:dyDescent="0.3">
      <c r="B18" t="s">
        <v>348</v>
      </c>
    </row>
    <row r="19" spans="2:2" x14ac:dyDescent="0.3">
      <c r="B19" t="s">
        <v>349</v>
      </c>
    </row>
    <row r="20" spans="2:2" x14ac:dyDescent="0.3">
      <c r="B20" t="s">
        <v>350</v>
      </c>
    </row>
    <row r="21" spans="2:2" x14ac:dyDescent="0.3">
      <c r="B21" s="40" t="s">
        <v>351</v>
      </c>
    </row>
    <row r="22" spans="2:2" x14ac:dyDescent="0.3">
      <c r="B22" t="s">
        <v>352</v>
      </c>
    </row>
    <row r="23" spans="2:2" x14ac:dyDescent="0.3">
      <c r="B23" t="s">
        <v>353</v>
      </c>
    </row>
    <row r="24" spans="2:2" x14ac:dyDescent="0.3">
      <c r="B24" t="s">
        <v>354</v>
      </c>
    </row>
    <row r="25" spans="2:2" x14ac:dyDescent="0.3">
      <c r="B25" t="s">
        <v>355</v>
      </c>
    </row>
    <row r="26" spans="2:2" x14ac:dyDescent="0.3">
      <c r="B26" t="s">
        <v>357</v>
      </c>
    </row>
  </sheetData>
  <hyperlinks>
    <hyperlink ref="B14" r:id="rId1" display="https://www.bowlingbechyne.cz/bowling/turnaje/" xr:uid="{5F6D7A33-F1BD-4593-AEFF-D45E4339B27C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Termíny</vt:lpstr>
      <vt:lpstr>Tabulka</vt:lpstr>
      <vt:lpstr>Křížová_tabulka</vt:lpstr>
      <vt:lpstr>PlayOff</vt:lpstr>
      <vt:lpstr>Pravidla</vt:lpstr>
    </vt:vector>
  </TitlesOfParts>
  <Company>EGEM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 Jiří</dc:creator>
  <cp:lastModifiedBy>Kadlec Jiří</cp:lastModifiedBy>
  <dcterms:created xsi:type="dcterms:W3CDTF">2024-09-20T13:29:52Z</dcterms:created>
  <dcterms:modified xsi:type="dcterms:W3CDTF">2025-04-28T17:17:34Z</dcterms:modified>
</cp:coreProperties>
</file>